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EstaPasta_de_trabalho" autoCompressPictures="0" defaultThemeVersion="124226"/>
  <bookViews>
    <workbookView xWindow="0" yWindow="0" windowWidth="19320" windowHeight="7800"/>
  </bookViews>
  <sheets>
    <sheet name="Planilha" sheetId="1" r:id="rId1"/>
    <sheet name="Instruções" sheetId="2" r:id="rId2"/>
  </sheets>
  <definedNames>
    <definedName name="_xlnm.Print_Area" localSheetId="0">Planilha!$1:$35</definedName>
    <definedName name="Horarios">Tabela1[]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4" i="1"/>
  <c r="G34"/>
  <c r="H34"/>
  <c r="I34"/>
  <c r="J34"/>
  <c r="F5" l="1"/>
  <c r="H5"/>
  <c r="F6"/>
  <c r="J6" s="1"/>
  <c r="H6"/>
  <c r="F7"/>
  <c r="H7" s="1"/>
  <c r="F8"/>
  <c r="H8" s="1"/>
  <c r="F9"/>
  <c r="H9" s="1"/>
  <c r="F10"/>
  <c r="H10" s="1"/>
  <c r="F11"/>
  <c r="H11" s="1"/>
  <c r="F12"/>
  <c r="H12"/>
  <c r="F13"/>
  <c r="J13" s="1"/>
  <c r="H13"/>
  <c r="F14"/>
  <c r="H14" s="1"/>
  <c r="F15"/>
  <c r="H15" s="1"/>
  <c r="F16"/>
  <c r="H16" s="1"/>
  <c r="F17"/>
  <c r="H17" s="1"/>
  <c r="F18"/>
  <c r="H18" s="1"/>
  <c r="F19"/>
  <c r="I19" s="1"/>
  <c r="H19"/>
  <c r="F20"/>
  <c r="H20"/>
  <c r="F21"/>
  <c r="H21" s="1"/>
  <c r="F22"/>
  <c r="H22" s="1"/>
  <c r="F23"/>
  <c r="H23"/>
  <c r="F24"/>
  <c r="H24" s="1"/>
  <c r="F25"/>
  <c r="H25" s="1"/>
  <c r="F26"/>
  <c r="H26"/>
  <c r="F27"/>
  <c r="J27" s="1"/>
  <c r="H27"/>
  <c r="F28"/>
  <c r="H28" s="1"/>
  <c r="F29"/>
  <c r="H29"/>
  <c r="F30"/>
  <c r="H30" s="1"/>
  <c r="F31"/>
  <c r="H31"/>
  <c r="F32"/>
  <c r="H32" s="1"/>
  <c r="F33"/>
  <c r="I33" s="1"/>
  <c r="H33"/>
  <c r="F4"/>
  <c r="H4" s="1"/>
  <c r="G11"/>
  <c r="G12"/>
  <c r="G13"/>
  <c r="G14"/>
  <c r="G15"/>
  <c r="G17"/>
  <c r="G18"/>
  <c r="G19"/>
  <c r="G20"/>
  <c r="G23"/>
  <c r="G26"/>
  <c r="G27"/>
  <c r="G29"/>
  <c r="G31"/>
  <c r="G33"/>
  <c r="G5"/>
  <c r="G6"/>
  <c r="G7"/>
  <c r="G8"/>
  <c r="I12"/>
  <c r="I11"/>
  <c r="I10"/>
  <c r="I9"/>
  <c r="I8"/>
  <c r="I7"/>
  <c r="I6"/>
  <c r="I5"/>
  <c r="I13"/>
  <c r="I14"/>
  <c r="I15"/>
  <c r="I16"/>
  <c r="I17"/>
  <c r="I18"/>
  <c r="I20"/>
  <c r="I21"/>
  <c r="I22"/>
  <c r="I23"/>
  <c r="I24"/>
  <c r="I25"/>
  <c r="I26"/>
  <c r="I27"/>
  <c r="I28"/>
  <c r="I29"/>
  <c r="I30"/>
  <c r="I31"/>
  <c r="I32"/>
  <c r="I4"/>
  <c r="J28"/>
  <c r="J29"/>
  <c r="J30"/>
  <c r="J31"/>
  <c r="J32"/>
  <c r="J33"/>
  <c r="J20"/>
  <c r="J21"/>
  <c r="J22"/>
  <c r="J23"/>
  <c r="J24"/>
  <c r="J25"/>
  <c r="J26"/>
  <c r="J19"/>
  <c r="J18"/>
  <c r="J16"/>
  <c r="J15"/>
  <c r="J14"/>
  <c r="G4"/>
  <c r="J5"/>
  <c r="J7"/>
  <c r="J8"/>
  <c r="J9"/>
  <c r="J10"/>
  <c r="J11"/>
  <c r="J12"/>
  <c r="J4"/>
  <c r="J17"/>
  <c r="G25" l="1"/>
  <c r="M13"/>
  <c r="L18" s="1"/>
  <c r="M18" s="1"/>
  <c r="G30"/>
  <c r="G22"/>
  <c r="G10"/>
  <c r="G21"/>
  <c r="G9"/>
  <c r="M12"/>
  <c r="L17" s="1"/>
  <c r="M17" s="1"/>
  <c r="G32"/>
  <c r="G28"/>
  <c r="G24"/>
  <c r="G16"/>
  <c r="M10"/>
  <c r="M9" l="1"/>
  <c r="M11" s="1"/>
  <c r="L16" s="1"/>
  <c r="M16" s="1"/>
</calcChain>
</file>

<file path=xl/sharedStrings.xml><?xml version="1.0" encoding="utf-8"?>
<sst xmlns="http://schemas.openxmlformats.org/spreadsheetml/2006/main" count="24" uniqueCount="17">
  <si>
    <t>Data</t>
  </si>
  <si>
    <t>Entrada</t>
  </si>
  <si>
    <t>Saída</t>
  </si>
  <si>
    <t>Saída Intervalo</t>
  </si>
  <si>
    <t>Retorno Intervalo</t>
  </si>
  <si>
    <t>Total Horas</t>
  </si>
  <si>
    <t>Horas Extras</t>
  </si>
  <si>
    <t>Horário Normal</t>
  </si>
  <si>
    <t>Horas Negativas</t>
  </si>
  <si>
    <t>Sábado</t>
  </si>
  <si>
    <t>Domingo</t>
  </si>
  <si>
    <t>Sub-Total</t>
  </si>
  <si>
    <t>Dias Sem.</t>
  </si>
  <si>
    <t>Horas Totais</t>
  </si>
  <si>
    <t>Total em R$</t>
  </si>
  <si>
    <t>R$/hora</t>
  </si>
  <si>
    <t>Planilha de Cálculo de Horas Extras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</si>
</sst>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h:mm:ss;@"/>
    <numFmt numFmtId="165" formatCode="[h]:mm:ss;@"/>
    <numFmt numFmtId="166" formatCode="h:mm;@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2687E9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385A7B"/>
      <name val="Arial"/>
      <family val="2"/>
    </font>
    <font>
      <b/>
      <sz val="10"/>
      <color rgb="FF385A7B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4983BB"/>
        <bgColor indexed="64"/>
      </patternFill>
    </fill>
    <fill>
      <patternFill patternType="solid">
        <fgColor rgb="FFC7E3F9"/>
        <bgColor indexed="64"/>
      </patternFill>
    </fill>
    <fill>
      <patternFill patternType="solid">
        <fgColor rgb="FFF6F8FB"/>
        <bgColor indexed="64"/>
      </patternFill>
    </fill>
    <fill>
      <patternFill patternType="solid">
        <fgColor rgb="FFE8EDF9"/>
        <bgColor indexed="64"/>
      </patternFill>
    </fill>
    <fill>
      <patternFill patternType="solid">
        <fgColor rgb="FFC6E2A1"/>
        <bgColor indexed="64"/>
      </patternFill>
    </fill>
    <fill>
      <patternFill patternType="solid">
        <fgColor rgb="FFE7F8D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rgb="FFDCE4F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left"/>
    </xf>
    <xf numFmtId="0" fontId="3" fillId="3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5" fillId="0" borderId="0" xfId="0" applyFont="1"/>
    <xf numFmtId="166" fontId="6" fillId="5" borderId="2" xfId="0" applyNumberFormat="1" applyFont="1" applyFill="1" applyBorder="1" applyAlignment="1">
      <alignment vertical="center"/>
    </xf>
    <xf numFmtId="166" fontId="6" fillId="6" borderId="2" xfId="0" applyNumberFormat="1" applyFont="1" applyFill="1" applyBorder="1" applyAlignment="1">
      <alignment vertical="center"/>
    </xf>
    <xf numFmtId="0" fontId="6" fillId="0" borderId="0" xfId="0" applyFont="1"/>
    <xf numFmtId="164" fontId="6" fillId="0" borderId="0" xfId="0" applyNumberFormat="1" applyFont="1"/>
    <xf numFmtId="9" fontId="6" fillId="4" borderId="2" xfId="2" applyFont="1" applyFill="1" applyBorder="1" applyAlignment="1" applyProtection="1">
      <alignment horizontal="center" vertical="center"/>
      <protection locked="0"/>
    </xf>
    <xf numFmtId="2" fontId="6" fillId="4" borderId="2" xfId="2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165" fontId="6" fillId="4" borderId="2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165" fontId="6" fillId="4" borderId="2" xfId="0" applyNumberFormat="1" applyFont="1" applyFill="1" applyBorder="1" applyAlignment="1">
      <alignment vertical="center"/>
    </xf>
    <xf numFmtId="0" fontId="7" fillId="7" borderId="3" xfId="0" applyFont="1" applyFill="1" applyBorder="1" applyAlignment="1">
      <alignment horizontal="left" vertical="center"/>
    </xf>
    <xf numFmtId="165" fontId="6" fillId="8" borderId="2" xfId="0" applyNumberFormat="1" applyFont="1" applyFill="1" applyBorder="1" applyAlignment="1">
      <alignment horizontal="right" vertical="center"/>
    </xf>
    <xf numFmtId="43" fontId="6" fillId="8" borderId="2" xfId="1" applyFont="1" applyFill="1" applyBorder="1" applyAlignment="1">
      <alignment vertical="center"/>
    </xf>
    <xf numFmtId="165" fontId="6" fillId="8" borderId="2" xfId="0" applyNumberFormat="1" applyFont="1" applyFill="1" applyBorder="1" applyAlignment="1">
      <alignment vertical="center"/>
    </xf>
    <xf numFmtId="166" fontId="6" fillId="4" borderId="2" xfId="0" applyNumberFormat="1" applyFont="1" applyFill="1" applyBorder="1" applyAlignment="1" applyProtection="1">
      <alignment vertical="center"/>
      <protection locked="0"/>
    </xf>
    <xf numFmtId="166" fontId="6" fillId="4" borderId="2" xfId="0" applyNumberFormat="1" applyFont="1" applyFill="1" applyBorder="1" applyAlignment="1" applyProtection="1">
      <alignment horizontal="center" vertical="center"/>
      <protection locked="0"/>
    </xf>
    <xf numFmtId="14" fontId="6" fillId="5" borderId="4" xfId="0" applyNumberFormat="1" applyFont="1" applyFill="1" applyBorder="1" applyAlignment="1" applyProtection="1">
      <alignment vertical="center"/>
      <protection locked="0"/>
    </xf>
    <xf numFmtId="166" fontId="6" fillId="6" borderId="3" xfId="0" applyNumberFormat="1" applyFont="1" applyFill="1" applyBorder="1" applyAlignment="1">
      <alignment vertical="center"/>
    </xf>
    <xf numFmtId="14" fontId="6" fillId="5" borderId="8" xfId="0" applyNumberFormat="1" applyFont="1" applyFill="1" applyBorder="1" applyAlignment="1" applyProtection="1">
      <alignment vertical="center"/>
      <protection locked="0"/>
    </xf>
    <xf numFmtId="166" fontId="6" fillId="4" borderId="9" xfId="0" applyNumberFormat="1" applyFont="1" applyFill="1" applyBorder="1" applyAlignment="1" applyProtection="1">
      <alignment vertical="center"/>
      <protection locked="0"/>
    </xf>
    <xf numFmtId="166" fontId="6" fillId="5" borderId="9" xfId="0" applyNumberFormat="1" applyFont="1" applyFill="1" applyBorder="1" applyAlignment="1">
      <alignment vertical="center"/>
    </xf>
    <xf numFmtId="166" fontId="6" fillId="6" borderId="9" xfId="0" applyNumberFormat="1" applyFont="1" applyFill="1" applyBorder="1" applyAlignment="1">
      <alignment vertical="center"/>
    </xf>
    <xf numFmtId="166" fontId="6" fillId="6" borderId="10" xfId="0" applyNumberFormat="1" applyFont="1" applyFill="1" applyBorder="1" applyAlignment="1">
      <alignment vertical="center"/>
    </xf>
    <xf numFmtId="165" fontId="0" fillId="4" borderId="2" xfId="0" applyNumberFormat="1" applyFont="1" applyFill="1" applyBorder="1" applyAlignment="1">
      <alignment horizontal="right" vertical="center"/>
    </xf>
    <xf numFmtId="165" fontId="0" fillId="4" borderId="2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 indent="10"/>
    </xf>
  </cellXfs>
  <cellStyles count="3">
    <cellStyle name="Normal" xfId="0" builtinId="0"/>
    <cellStyle name="Porcentagem" xfId="2" builtinId="5"/>
    <cellStyle name="Separador de milhares" xfId="1" builtinId="3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E8ED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E8ED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F6F8FB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F6F8FB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F6F8FB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C7E3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C7E3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C7E3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6" formatCode="h:mm;@"/>
      <fill>
        <patternFill patternType="solid">
          <fgColor indexed="64"/>
          <bgColor rgb="FFC7E3F9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numFmt numFmtId="167" formatCode="dd/mm/yyyy"/>
      <fill>
        <patternFill patternType="solid">
          <fgColor indexed="64"/>
          <bgColor rgb="FFF6F8FB"/>
        </patternFill>
      </fill>
      <alignment horizontal="general" vertical="center" textRotation="0" wrapText="0" indent="0" relativeIndent="255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  <protection locked="0" hidden="0"/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85A7B"/>
        <name val="Arial"/>
        <scheme val="none"/>
      </font>
      <fill>
        <patternFill patternType="solid">
          <fgColor indexed="64"/>
          <bgColor rgb="FFF6F8FB"/>
        </patternFill>
      </fill>
      <alignment horizontal="general" vertical="center" textRotation="0" wrapText="0" indent="0" relativeIndent="255" justifyLastLine="0" shrinkToFit="0" readingOrder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rgb="FF4983BB"/>
        </patternFill>
      </fill>
      <alignment horizontal="center" vertical="center" textRotation="0" wrapText="1" indent="0" relativeIndent="255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colors>
    <mruColors>
      <color rgb="FFE7F8D9"/>
      <color rgb="FF385A7B"/>
      <color rgb="FFC6E2A1"/>
      <color rgb="FFD1EAB5"/>
      <color rgb="FFC7E3F9"/>
      <color rgb="FFD8E9FB"/>
      <color rgb="FFE8EDF9"/>
      <color rgb="FFF6F8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aazul.com/cadastro?utm_source=planilha&amp;utm_medium=content&amp;utm_campaign=materiais&amp;utm_content=planilha-calculo-horas-extras-contaazu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aazul.com/cadastro?utm_source=planilha&amp;utm_medium=content&amp;utm_campaign=materiais&amp;utm_content=planilha-calculo-horas-extras-contaazu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657225</xdr:colOff>
      <xdr:row>0</xdr:row>
      <xdr:rowOff>657225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72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142875</xdr:colOff>
      <xdr:row>47</xdr:row>
      <xdr:rowOff>95067</xdr:rowOff>
    </xdr:from>
    <xdr:to>
      <xdr:col>2</xdr:col>
      <xdr:colOff>27051</xdr:colOff>
      <xdr:row>47</xdr:row>
      <xdr:rowOff>276042</xdr:rowOff>
    </xdr:to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42875" y="11058342"/>
          <a:ext cx="1151001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0</xdr:col>
      <xdr:colOff>85725</xdr:colOff>
      <xdr:row>40</xdr:row>
      <xdr:rowOff>142875</xdr:rowOff>
    </xdr:from>
    <xdr:to>
      <xdr:col>11</xdr:col>
      <xdr:colOff>657225</xdr:colOff>
      <xdr:row>45</xdr:row>
      <xdr:rowOff>161558</xdr:rowOff>
    </xdr:to>
    <xdr:pic>
      <xdr:nvPicPr>
        <xdr:cNvPr id="10" name="Imagem 9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 bwMode="auto">
        <a:xfrm>
          <a:off x="85725" y="9324975"/>
          <a:ext cx="6886575" cy="971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47625</xdr:colOff>
      <xdr:row>0</xdr:row>
      <xdr:rowOff>657225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722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190500</xdr:colOff>
      <xdr:row>58</xdr:row>
      <xdr:rowOff>104775</xdr:rowOff>
    </xdr:from>
    <xdr:to>
      <xdr:col>2</xdr:col>
      <xdr:colOff>142875</xdr:colOff>
      <xdr:row>58</xdr:row>
      <xdr:rowOff>285750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90500" y="8020050"/>
          <a:ext cx="117157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50</xdr:row>
      <xdr:rowOff>152583</xdr:rowOff>
    </xdr:from>
    <xdr:to>
      <xdr:col>11</xdr:col>
      <xdr:colOff>314325</xdr:colOff>
      <xdr:row>55</xdr:row>
      <xdr:rowOff>171266</xdr:rowOff>
    </xdr:to>
    <xdr:pic>
      <xdr:nvPicPr>
        <xdr:cNvPr id="4" name="Imagem 3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 bwMode="auto">
        <a:xfrm>
          <a:off x="133350" y="8639358"/>
          <a:ext cx="6886575" cy="971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</xdr:row>
      <xdr:rowOff>0</xdr:rowOff>
    </xdr:from>
    <xdr:ext cx="6438900" cy="8396484"/>
    <xdr:sp macro="" textlink="">
      <xdr:nvSpPr>
        <xdr:cNvPr id="5" name="CaixaDeTexto 4"/>
        <xdr:cNvSpPr txBox="1"/>
      </xdr:nvSpPr>
      <xdr:spPr>
        <a:xfrm>
          <a:off x="0" y="866775"/>
          <a:ext cx="6438900" cy="83964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0000" tIns="180000" rIns="180000" bIns="180000" rtlCol="0" anchor="t">
          <a:spAutoFit/>
        </a:bodyPr>
        <a:lstStyle/>
        <a:p>
          <a:pPr>
            <a:lnSpc>
              <a:spcPts val="1700"/>
            </a:lnSpc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Introdução</a:t>
          </a:r>
          <a:r>
            <a:rPr lang="pt-BR" sz="1800">
              <a:solidFill>
                <a:srgbClr val="4983BB"/>
              </a:solidFill>
            </a:rPr>
            <a:t> </a:t>
          </a:r>
        </a:p>
        <a:p>
          <a:pPr>
            <a:lnSpc>
              <a:spcPts val="1800"/>
            </a:lnSpc>
          </a:pPr>
          <a:endParaRPr lang="pt-BR" sz="2000">
            <a:solidFill>
              <a:srgbClr val="4983BB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eaLnBrk="1" fontAlgn="auto" latinLnBrk="0" hangingPunct="1">
            <a:lnSpc>
              <a:spcPct val="150000"/>
            </a:lnSpc>
          </a:pP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Esta planilha vai ajudar você a calcular as horas extras de cada funcionário. Para cada um deles, é necessário utilizar uma versão do documento ou duplicar a aba "Planilha", renomeando para identificar o empregado. Também é interessante separá-lo por mês, para manter o histórico de horas trabalhadas.</a:t>
          </a:r>
        </a:p>
        <a:p>
          <a:pPr eaLnBrk="1" fontAlgn="auto" latinLnBrk="0" hangingPunct="1">
            <a:lnSpc>
              <a:spcPts val="1500"/>
            </a:lnSpc>
          </a:pPr>
          <a:endParaRPr lang="pt-BR" sz="1100">
            <a:solidFill>
              <a:srgbClr val="414042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eaLnBrk="1" fontAlgn="auto" latinLnBrk="0" hangingPunct="1">
            <a:lnSpc>
              <a:spcPts val="1500"/>
            </a:lnSpc>
          </a:pPr>
          <a:endParaRPr lang="pt-BR" sz="1100">
            <a:solidFill>
              <a:srgbClr val="414042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2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Instruções de uso </a:t>
          </a: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Antes de preencher a tabela maior, é interessante colocar os valores e percentuais na tabela menor. Em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Horário Normal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você vai indicar o total de horas que devem ser trabalhados em um dia. Em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Dias Sem., Sábado e Domingo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vão os percentuais da hora extra nos respectivos dias. E em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R$/hora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o valor da hora normal de cada funcionário.</a:t>
          </a: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Depois disso, você pode partir para a tabela maior. Nela, primeiro você vai preencher a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 o período que você quer controlar. Depois vai indicar os horários de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Entrada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Saída Intervalo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Retorno Intervalo 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Saída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que o funcionário fez. Para dar tudo certo, é importante que os valores das horas sejam colocados corretamente, inclusive com as variações de minutos, só assim é possível verificar se os colaboradores estão cumprindo ou não os horários de trabalho. </a:t>
          </a: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rgbClr val="414042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Ao final, você pode ver o resumo do mês. Nele</a:t>
          </a:r>
          <a:r>
            <a:rPr lang="pt-BR" sz="1100" baseline="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estarão atualizados automaticamente 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os números totais de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Horas Extras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Horas Negativas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Sub-total, Sábado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Domingo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E também as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Horas Totais 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 </a:t>
          </a:r>
          <a:r>
            <a:rPr lang="pt-BR" sz="1100" b="1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 Total em R$</a:t>
          </a: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b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/>
          </a:r>
          <a:b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</a:b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Para preservar fórmulas, usamos o recurso "Proteger planilha", do Excel, para restringir as alterações em células com somas automatizadas. Caso você precise alterar, basta ir à aba "Modelo", clicar no menu "Revisão" e na opção "Desproteger planilha".</a:t>
          </a:r>
        </a:p>
        <a:p>
          <a:pPr marL="0" marR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14042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5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14042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2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800" b="0" i="0" u="none" strike="noStrike">
              <a:solidFill>
                <a:srgbClr val="4983BB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Não se esqueça de... </a:t>
          </a:r>
        </a:p>
        <a:p>
          <a:pPr marL="0" marR="0" indent="0" defTabSz="914400" eaLnBrk="1" fontAlgn="auto" latinLnBrk="0" hangingPunct="1">
            <a:lnSpc>
              <a:spcPts val="1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 b="0" i="0" u="none" strike="noStrike">
            <a:solidFill>
              <a:srgbClr val="4983BB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rgbClr val="41404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Fazer as anotações corretamente ao final de cada período trabalhado. Os funcionários podem, inclusive, ajudar neste preenchimento, para os números reflitam a realidade. 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Tabela1" displayName="Tabela1" ref="A3:J34" totalsRowShown="0" headerRowDxfId="14" dataDxfId="12" headerRowBorderDxfId="13" tableBorderDxfId="11" totalsRowBorderDxfId="10">
  <autoFilter ref="A3:J34"/>
  <tableColumns count="10">
    <tableColumn id="1" name="Data" dataDxfId="9"/>
    <tableColumn id="2" name="Entrada" dataDxfId="8"/>
    <tableColumn id="3" name="Saída Intervalo" dataDxfId="7"/>
    <tableColumn id="4" name="Retorno Intervalo" dataDxfId="6"/>
    <tableColumn id="5" name="Saída" dataDxfId="5"/>
    <tableColumn id="6" name="Total Horas" dataDxfId="4">
      <calculatedColumnFormula>(C4-B4)+IF(E4&lt;D4,((1+E4)-D4),E4-D4)</calculatedColumnFormula>
    </tableColumn>
    <tableColumn id="7" name="Horas Extras" dataDxfId="3">
      <calculatedColumnFormula>IF(AND(WEEKDAY(A4)&gt;1,WEEKDAY(A4)&lt;7),IF((F4-$L$6)&lt;0,0,(F4-$L$6)),0)</calculatedColumnFormula>
    </tableColumn>
    <tableColumn id="8" name="Horas Negativas" dataDxfId="2">
      <calculatedColumnFormula>IF(OR(WEEKDAY(A4)=1,WEEKDAY(A4)=7),0,IF(OR(($L$6-F4)&lt;=0,F4=0),0,($L$6-F4)))</calculatedColumnFormula>
    </tableColumn>
    <tableColumn id="9" name="Sábado" dataDxfId="1">
      <calculatedColumnFormula>IF(WEEKDAY(A4)=7,F4,0)</calculatedColumnFormula>
    </tableColumn>
    <tableColumn id="10" name="Domingo" dataDxfId="0">
      <calculatedColumnFormula>IF(WEEKDAY(A4)=1,F4,0)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/>
  <dimension ref="A1:P48"/>
  <sheetViews>
    <sheetView showGridLines="0" tabSelected="1" workbookViewId="0">
      <pane ySplit="3" topLeftCell="A4" activePane="bottomLeft" state="frozen"/>
      <selection pane="bottomLeft" activeCell="E4" sqref="E4"/>
    </sheetView>
  </sheetViews>
  <sheetFormatPr defaultColWidth="8.85546875" defaultRowHeight="15"/>
  <cols>
    <col min="1" max="1" width="10" style="1" customWidth="1"/>
    <col min="2" max="7" width="9" style="2" customWidth="1"/>
    <col min="8" max="8" width="9" customWidth="1"/>
    <col min="9" max="10" width="9" style="2" customWidth="1"/>
    <col min="11" max="11" width="3.7109375" customWidth="1"/>
    <col min="12" max="12" width="16" customWidth="1"/>
    <col min="13" max="13" width="11.85546875" customWidth="1"/>
    <col min="14" max="16" width="12.140625" customWidth="1"/>
  </cols>
  <sheetData>
    <row r="1" spans="1:16" s="37" customFormat="1" ht="52.5" customHeight="1" thickBot="1">
      <c r="A1" s="37" t="s">
        <v>16</v>
      </c>
    </row>
    <row r="2" spans="1:16" ht="18" customHeight="1" thickTop="1"/>
    <row r="3" spans="1:16" s="7" customFormat="1" ht="42.75" customHeight="1">
      <c r="A3" s="34" t="s">
        <v>0</v>
      </c>
      <c r="B3" s="35" t="s">
        <v>1</v>
      </c>
      <c r="C3" s="35" t="s">
        <v>3</v>
      </c>
      <c r="D3" s="35" t="s">
        <v>4</v>
      </c>
      <c r="E3" s="35" t="s">
        <v>2</v>
      </c>
      <c r="F3" s="35" t="s">
        <v>5</v>
      </c>
      <c r="G3" s="35" t="s">
        <v>6</v>
      </c>
      <c r="H3" s="35" t="s">
        <v>8</v>
      </c>
      <c r="I3" s="35" t="s">
        <v>9</v>
      </c>
      <c r="J3" s="36" t="s">
        <v>10</v>
      </c>
    </row>
    <row r="4" spans="1:16" s="10" customFormat="1" ht="18" customHeight="1">
      <c r="A4" s="25">
        <v>42370</v>
      </c>
      <c r="B4" s="23">
        <v>0.33333333333333331</v>
      </c>
      <c r="C4" s="23">
        <v>0.51041666666666663</v>
      </c>
      <c r="D4" s="23">
        <v>0.5625</v>
      </c>
      <c r="E4" s="23">
        <v>0.20833333333333334</v>
      </c>
      <c r="F4" s="8">
        <f>(C4-B4)+IF(E4&lt;D4,((1+E4)-D4),E4-D4)</f>
        <v>0.82291666666666652</v>
      </c>
      <c r="G4" s="8">
        <f t="shared" ref="G4:G33" si="0">IF(AND(WEEKDAY(A4)&gt;1,WEEKDAY(A4)&lt;7),IF((F4-$L$6)&lt;0,0,(F4-$L$6)),0)</f>
        <v>0.45624999999999982</v>
      </c>
      <c r="H4" s="8">
        <f>IF(OR(WEEKDAY(A4)=1,WEEKDAY(A4)=7),0,IF(OR(($L$6-F4)&lt;=0,F4=0),0,($L$6-F4)))</f>
        <v>0</v>
      </c>
      <c r="I4" s="9">
        <f t="shared" ref="I4:I12" si="1">IF(WEEKDAY(A4)=7,F4,0)</f>
        <v>0</v>
      </c>
      <c r="J4" s="26">
        <f>IF(WEEKDAY(A4)=1,F4,0)</f>
        <v>0</v>
      </c>
      <c r="N4" s="11"/>
    </row>
    <row r="5" spans="1:16" s="10" customFormat="1" ht="18" customHeight="1">
      <c r="A5" s="25">
        <v>42371</v>
      </c>
      <c r="B5" s="23">
        <v>0.33333333333333331</v>
      </c>
      <c r="C5" s="23">
        <v>0.51041666666666663</v>
      </c>
      <c r="D5" s="23">
        <v>0.5625</v>
      </c>
      <c r="E5" s="23">
        <v>0.91666666666666663</v>
      </c>
      <c r="F5" s="8">
        <f t="shared" ref="F5:F33" si="2">(C5-B5)+IF(E5&lt;D5,((1+E5)-D5),E5-D5)</f>
        <v>0.53125</v>
      </c>
      <c r="G5" s="8">
        <f t="shared" si="0"/>
        <v>0</v>
      </c>
      <c r="H5" s="8">
        <f t="shared" ref="H5:H33" si="3">IF(OR(WEEKDAY(A5)=1,WEEKDAY(A5)=7),0,IF(OR(($L$6-F5)&lt;=0,F5=0),0,($L$6-F5)))</f>
        <v>0</v>
      </c>
      <c r="I5" s="9">
        <f t="shared" si="1"/>
        <v>0.53125</v>
      </c>
      <c r="J5" s="26">
        <f t="shared" ref="J5:J13" si="4">IF(WEEKDAY(A5)=1,F5,0)</f>
        <v>0</v>
      </c>
      <c r="L5" s="5" t="s">
        <v>7</v>
      </c>
      <c r="M5" s="5" t="s">
        <v>12</v>
      </c>
      <c r="N5" s="5" t="s">
        <v>9</v>
      </c>
      <c r="O5" s="5" t="s">
        <v>10</v>
      </c>
      <c r="P5" s="5" t="s">
        <v>15</v>
      </c>
    </row>
    <row r="6" spans="1:16" s="10" customFormat="1" ht="18" customHeight="1">
      <c r="A6" s="25">
        <v>42372</v>
      </c>
      <c r="B6" s="23">
        <v>0.33333333333333331</v>
      </c>
      <c r="C6" s="23">
        <v>0.51041666666666663</v>
      </c>
      <c r="D6" s="23">
        <v>0.5625</v>
      </c>
      <c r="E6" s="23">
        <v>0.56597222222222221</v>
      </c>
      <c r="F6" s="8">
        <f t="shared" si="2"/>
        <v>0.18055555555555552</v>
      </c>
      <c r="G6" s="8">
        <f t="shared" si="0"/>
        <v>0</v>
      </c>
      <c r="H6" s="8">
        <f t="shared" si="3"/>
        <v>0</v>
      </c>
      <c r="I6" s="9">
        <f t="shared" si="1"/>
        <v>0</v>
      </c>
      <c r="J6" s="26">
        <f t="shared" si="4"/>
        <v>0.18055555555555552</v>
      </c>
      <c r="L6" s="24">
        <v>0.3666666666666667</v>
      </c>
      <c r="M6" s="12">
        <v>0.65</v>
      </c>
      <c r="N6" s="12">
        <v>0.65</v>
      </c>
      <c r="O6" s="12">
        <v>1</v>
      </c>
      <c r="P6" s="13">
        <v>20</v>
      </c>
    </row>
    <row r="7" spans="1:16" s="10" customFormat="1" ht="18" customHeight="1">
      <c r="A7" s="25">
        <v>42373</v>
      </c>
      <c r="B7" s="23">
        <v>0.33333333333333331</v>
      </c>
      <c r="C7" s="23">
        <v>0.51041666666666663</v>
      </c>
      <c r="D7" s="23">
        <v>0.5625</v>
      </c>
      <c r="E7" s="23">
        <v>0.56597222222222221</v>
      </c>
      <c r="F7" s="8">
        <f t="shared" si="2"/>
        <v>0.18055555555555552</v>
      </c>
      <c r="G7" s="8">
        <f t="shared" si="0"/>
        <v>0</v>
      </c>
      <c r="H7" s="8">
        <f t="shared" si="3"/>
        <v>0.18611111111111117</v>
      </c>
      <c r="I7" s="9">
        <f t="shared" si="1"/>
        <v>0</v>
      </c>
      <c r="J7" s="26">
        <f t="shared" si="4"/>
        <v>0</v>
      </c>
    </row>
    <row r="8" spans="1:16" s="10" customFormat="1" ht="18" customHeight="1">
      <c r="A8" s="25">
        <v>42374</v>
      </c>
      <c r="B8" s="23">
        <v>0.33333333333333331</v>
      </c>
      <c r="C8" s="23">
        <v>0.51041666666666663</v>
      </c>
      <c r="D8" s="23">
        <v>0.5625</v>
      </c>
      <c r="E8" s="23">
        <v>0.56597222222222221</v>
      </c>
      <c r="F8" s="8">
        <f t="shared" si="2"/>
        <v>0.18055555555555552</v>
      </c>
      <c r="G8" s="8">
        <f t="shared" si="0"/>
        <v>0</v>
      </c>
      <c r="H8" s="8">
        <f t="shared" si="3"/>
        <v>0.18611111111111117</v>
      </c>
      <c r="I8" s="9">
        <f t="shared" si="1"/>
        <v>0</v>
      </c>
      <c r="J8" s="26">
        <f t="shared" si="4"/>
        <v>0</v>
      </c>
    </row>
    <row r="9" spans="1:16" s="10" customFormat="1" ht="18" customHeight="1">
      <c r="A9" s="25">
        <v>42375</v>
      </c>
      <c r="B9" s="23">
        <v>0.33333333333333331</v>
      </c>
      <c r="C9" s="23">
        <v>0.54166666666666663</v>
      </c>
      <c r="D9" s="23"/>
      <c r="E9" s="23"/>
      <c r="F9" s="8">
        <f t="shared" si="2"/>
        <v>0.20833333333333331</v>
      </c>
      <c r="G9" s="8">
        <f t="shared" si="0"/>
        <v>0</v>
      </c>
      <c r="H9" s="8">
        <f t="shared" si="3"/>
        <v>0.15833333333333338</v>
      </c>
      <c r="I9" s="9">
        <f t="shared" si="1"/>
        <v>0</v>
      </c>
      <c r="J9" s="26">
        <f t="shared" si="4"/>
        <v>0</v>
      </c>
      <c r="L9" s="14" t="s">
        <v>6</v>
      </c>
      <c r="M9" s="32">
        <f>SUM(G4:G34)</f>
        <v>0.45624999999999982</v>
      </c>
      <c r="N9" s="17"/>
      <c r="O9" s="17"/>
    </row>
    <row r="10" spans="1:16" s="10" customFormat="1" ht="18" customHeight="1">
      <c r="A10" s="25">
        <v>42376</v>
      </c>
      <c r="B10" s="23">
        <v>0.33333333333333331</v>
      </c>
      <c r="C10" s="23">
        <v>0.51041666666666663</v>
      </c>
      <c r="D10" s="23">
        <v>0.5625</v>
      </c>
      <c r="E10" s="23">
        <v>0.75208333333333333</v>
      </c>
      <c r="F10" s="8">
        <f t="shared" si="2"/>
        <v>0.36666666666666664</v>
      </c>
      <c r="G10" s="8">
        <f t="shared" si="0"/>
        <v>0</v>
      </c>
      <c r="H10" s="8">
        <f t="shared" si="3"/>
        <v>5.5511151231257827E-17</v>
      </c>
      <c r="I10" s="9">
        <f t="shared" si="1"/>
        <v>0</v>
      </c>
      <c r="J10" s="26">
        <f t="shared" si="4"/>
        <v>0</v>
      </c>
      <c r="L10" s="15" t="s">
        <v>8</v>
      </c>
      <c r="M10" s="33">
        <f>SUM(H4:H34)</f>
        <v>0.57222222222222241</v>
      </c>
    </row>
    <row r="11" spans="1:16" s="10" customFormat="1" ht="18" customHeight="1">
      <c r="A11" s="25">
        <v>42377</v>
      </c>
      <c r="B11" s="23">
        <v>0.33333333333333331</v>
      </c>
      <c r="C11" s="23">
        <v>0.51041666666666663</v>
      </c>
      <c r="D11" s="23">
        <v>0.5625</v>
      </c>
      <c r="E11" s="23">
        <v>0.7104166666666667</v>
      </c>
      <c r="F11" s="8">
        <f t="shared" si="2"/>
        <v>0.32500000000000001</v>
      </c>
      <c r="G11" s="8">
        <f t="shared" si="0"/>
        <v>0</v>
      </c>
      <c r="H11" s="8">
        <f t="shared" si="3"/>
        <v>4.1666666666666685E-2</v>
      </c>
      <c r="I11" s="9">
        <f t="shared" si="1"/>
        <v>0</v>
      </c>
      <c r="J11" s="26">
        <f t="shared" si="4"/>
        <v>0</v>
      </c>
      <c r="L11" s="15" t="s">
        <v>11</v>
      </c>
      <c r="M11" s="16" t="str">
        <f>IF(M9-M10&lt;0,"-"&amp;TEXT(M10-M9,"HH:MM:SS"),M9-M10)</f>
        <v>-02:47:00</v>
      </c>
    </row>
    <row r="12" spans="1:16" s="10" customFormat="1" ht="18" customHeight="1">
      <c r="A12" s="25">
        <v>42378</v>
      </c>
      <c r="B12" s="23">
        <v>0.33333333333333331</v>
      </c>
      <c r="C12" s="23">
        <v>0.51041666666666663</v>
      </c>
      <c r="D12" s="23">
        <v>0.5625</v>
      </c>
      <c r="E12" s="23">
        <v>0.75208333333333333</v>
      </c>
      <c r="F12" s="8">
        <f t="shared" si="2"/>
        <v>0.36666666666666664</v>
      </c>
      <c r="G12" s="8">
        <f t="shared" si="0"/>
        <v>0</v>
      </c>
      <c r="H12" s="8">
        <f t="shared" si="3"/>
        <v>0</v>
      </c>
      <c r="I12" s="9">
        <f t="shared" si="1"/>
        <v>0.36666666666666664</v>
      </c>
      <c r="J12" s="26">
        <f t="shared" si="4"/>
        <v>0</v>
      </c>
      <c r="L12" s="15" t="s">
        <v>9</v>
      </c>
      <c r="M12" s="18">
        <f>SUM(I5:I35)</f>
        <v>1.9979166666666668</v>
      </c>
    </row>
    <row r="13" spans="1:16" s="10" customFormat="1" ht="18" customHeight="1">
      <c r="A13" s="25">
        <v>42379</v>
      </c>
      <c r="B13" s="23">
        <v>0.33333333333333331</v>
      </c>
      <c r="C13" s="23">
        <v>0.51041666666666663</v>
      </c>
      <c r="D13" s="23">
        <v>0.5625</v>
      </c>
      <c r="E13" s="23">
        <v>0.75208333333333333</v>
      </c>
      <c r="F13" s="8">
        <f t="shared" si="2"/>
        <v>0.36666666666666664</v>
      </c>
      <c r="G13" s="8">
        <f t="shared" si="0"/>
        <v>0</v>
      </c>
      <c r="H13" s="8">
        <f t="shared" si="3"/>
        <v>0</v>
      </c>
      <c r="I13" s="9">
        <f t="shared" ref="I13" si="5">IF(WEEKDAY(A13)=7,F13,0)</f>
        <v>0</v>
      </c>
      <c r="J13" s="26">
        <f t="shared" si="4"/>
        <v>0.36666666666666664</v>
      </c>
      <c r="L13" s="15" t="s">
        <v>10</v>
      </c>
      <c r="M13" s="18">
        <f>SUM(J5:J35)</f>
        <v>1.6472222222222221</v>
      </c>
    </row>
    <row r="14" spans="1:16" s="10" customFormat="1" ht="18" customHeight="1">
      <c r="A14" s="25">
        <v>42380</v>
      </c>
      <c r="B14" s="23">
        <v>0.33333333333333331</v>
      </c>
      <c r="C14" s="23">
        <v>0.51041666666666663</v>
      </c>
      <c r="D14" s="23">
        <v>0.5625</v>
      </c>
      <c r="E14" s="23">
        <v>0.75208333333333333</v>
      </c>
      <c r="F14" s="8">
        <f t="shared" si="2"/>
        <v>0.36666666666666664</v>
      </c>
      <c r="G14" s="8">
        <f t="shared" si="0"/>
        <v>0</v>
      </c>
      <c r="H14" s="8">
        <f t="shared" si="3"/>
        <v>5.5511151231257827E-17</v>
      </c>
      <c r="I14" s="9">
        <f t="shared" ref="I14:I19" si="6">IF(WEEKDAY(A14)=7,F14,0)</f>
        <v>0</v>
      </c>
      <c r="J14" s="26">
        <f t="shared" ref="J14:J19" si="7">IF(WEEKDAY(A14)=1,F14,0)</f>
        <v>0</v>
      </c>
    </row>
    <row r="15" spans="1:16" s="10" customFormat="1" ht="18" customHeight="1">
      <c r="A15" s="25">
        <v>42381</v>
      </c>
      <c r="B15" s="23">
        <v>0.33333333333333331</v>
      </c>
      <c r="C15" s="23">
        <v>0.51041666666666663</v>
      </c>
      <c r="D15" s="23">
        <v>0.5625</v>
      </c>
      <c r="E15" s="23">
        <v>0.75208333333333333</v>
      </c>
      <c r="F15" s="8">
        <f t="shared" si="2"/>
        <v>0.36666666666666664</v>
      </c>
      <c r="G15" s="8">
        <f t="shared" si="0"/>
        <v>0</v>
      </c>
      <c r="H15" s="8">
        <f t="shared" si="3"/>
        <v>5.5511151231257827E-17</v>
      </c>
      <c r="I15" s="9">
        <f t="shared" si="6"/>
        <v>0</v>
      </c>
      <c r="J15" s="26">
        <f t="shared" si="7"/>
        <v>0</v>
      </c>
      <c r="L15" s="19" t="s">
        <v>13</v>
      </c>
      <c r="M15" s="19" t="s">
        <v>14</v>
      </c>
    </row>
    <row r="16" spans="1:16" s="10" customFormat="1" ht="18" customHeight="1">
      <c r="A16" s="25">
        <v>42382</v>
      </c>
      <c r="B16" s="23">
        <v>0.33333333333333331</v>
      </c>
      <c r="C16" s="23">
        <v>0.51041666666666663</v>
      </c>
      <c r="D16" s="23">
        <v>0.5625</v>
      </c>
      <c r="E16" s="23">
        <v>0.75208333333333333</v>
      </c>
      <c r="F16" s="8">
        <f t="shared" si="2"/>
        <v>0.36666666666666664</v>
      </c>
      <c r="G16" s="8">
        <f t="shared" si="0"/>
        <v>0</v>
      </c>
      <c r="H16" s="8">
        <f t="shared" si="3"/>
        <v>5.5511151231257827E-17</v>
      </c>
      <c r="I16" s="9">
        <f t="shared" si="6"/>
        <v>0</v>
      </c>
      <c r="J16" s="26">
        <f t="shared" si="7"/>
        <v>0</v>
      </c>
      <c r="L16" s="20" t="str">
        <f>IF(ISNUMBER(M11),M11*(1+M6),"-"&amp;TEXT((M10-M9)*(1+M6),"HH:MM:SS"))</f>
        <v>-04:35:33</v>
      </c>
      <c r="M16" s="21">
        <f>IF(ISNUMBER(L16),L16*$P$6*24,-RIGHT(L16,LEN(L16)-1)*$P$6*24)</f>
        <v>-91.850000000000009</v>
      </c>
    </row>
    <row r="17" spans="1:13" s="10" customFormat="1" ht="18" customHeight="1">
      <c r="A17" s="25">
        <v>42383</v>
      </c>
      <c r="B17" s="23">
        <v>0.33333333333333331</v>
      </c>
      <c r="C17" s="23">
        <v>0.51041666666666663</v>
      </c>
      <c r="D17" s="23">
        <v>0.5625</v>
      </c>
      <c r="E17" s="23">
        <v>0.75208333333333333</v>
      </c>
      <c r="F17" s="8">
        <f t="shared" si="2"/>
        <v>0.36666666666666664</v>
      </c>
      <c r="G17" s="8">
        <f t="shared" si="0"/>
        <v>0</v>
      </c>
      <c r="H17" s="8">
        <f t="shared" si="3"/>
        <v>5.5511151231257827E-17</v>
      </c>
      <c r="I17" s="9">
        <f t="shared" si="6"/>
        <v>0</v>
      </c>
      <c r="J17" s="26">
        <f t="shared" si="7"/>
        <v>0</v>
      </c>
      <c r="L17" s="22">
        <f>M12*(1+N6)</f>
        <v>3.2965624999999998</v>
      </c>
      <c r="M17" s="21">
        <f t="shared" ref="M17:M18" si="8">L17*$P$6*24</f>
        <v>1582.35</v>
      </c>
    </row>
    <row r="18" spans="1:13" s="10" customFormat="1" ht="18" customHeight="1">
      <c r="A18" s="25">
        <v>42384</v>
      </c>
      <c r="B18" s="23">
        <v>0.33333333333333331</v>
      </c>
      <c r="C18" s="23">
        <v>0.51041666666666663</v>
      </c>
      <c r="D18" s="23">
        <v>0.5625</v>
      </c>
      <c r="E18" s="23">
        <v>0.75208333333333333</v>
      </c>
      <c r="F18" s="8">
        <f t="shared" si="2"/>
        <v>0.36666666666666664</v>
      </c>
      <c r="G18" s="8">
        <f t="shared" si="0"/>
        <v>0</v>
      </c>
      <c r="H18" s="8">
        <f t="shared" si="3"/>
        <v>5.5511151231257827E-17</v>
      </c>
      <c r="I18" s="9">
        <f t="shared" si="6"/>
        <v>0</v>
      </c>
      <c r="J18" s="26">
        <f t="shared" si="7"/>
        <v>0</v>
      </c>
      <c r="L18" s="22">
        <f>M13*(1+O6)</f>
        <v>3.2944444444444443</v>
      </c>
      <c r="M18" s="21">
        <f t="shared" si="8"/>
        <v>1581.3333333333333</v>
      </c>
    </row>
    <row r="19" spans="1:13" s="10" customFormat="1" ht="18" customHeight="1">
      <c r="A19" s="25">
        <v>42385</v>
      </c>
      <c r="B19" s="23">
        <v>0.33333333333333331</v>
      </c>
      <c r="C19" s="23">
        <v>0.51041666666666663</v>
      </c>
      <c r="D19" s="23">
        <v>0.5625</v>
      </c>
      <c r="E19" s="23">
        <v>0.75208333333333333</v>
      </c>
      <c r="F19" s="8">
        <f t="shared" si="2"/>
        <v>0.36666666666666664</v>
      </c>
      <c r="G19" s="8">
        <f t="shared" si="0"/>
        <v>0</v>
      </c>
      <c r="H19" s="8">
        <f t="shared" si="3"/>
        <v>0</v>
      </c>
      <c r="I19" s="9">
        <f t="shared" si="6"/>
        <v>0.36666666666666664</v>
      </c>
      <c r="J19" s="26">
        <f t="shared" si="7"/>
        <v>0</v>
      </c>
    </row>
    <row r="20" spans="1:13" s="10" customFormat="1" ht="18" customHeight="1">
      <c r="A20" s="25">
        <v>42386</v>
      </c>
      <c r="B20" s="23">
        <v>0.33333333333333331</v>
      </c>
      <c r="C20" s="23">
        <v>0.51041666666666663</v>
      </c>
      <c r="D20" s="23">
        <v>0.5625</v>
      </c>
      <c r="E20" s="23">
        <v>0.75208333333333333</v>
      </c>
      <c r="F20" s="8">
        <f t="shared" si="2"/>
        <v>0.36666666666666664</v>
      </c>
      <c r="G20" s="8">
        <f t="shared" si="0"/>
        <v>0</v>
      </c>
      <c r="H20" s="8">
        <f t="shared" si="3"/>
        <v>0</v>
      </c>
      <c r="I20" s="9">
        <f t="shared" ref="I20:I28" si="9">IF(WEEKDAY(A20)=7,F20,0)</f>
        <v>0</v>
      </c>
      <c r="J20" s="26">
        <f t="shared" ref="J20:J28" si="10">IF(WEEKDAY(A20)=1,F20,0)</f>
        <v>0.36666666666666664</v>
      </c>
    </row>
    <row r="21" spans="1:13" s="10" customFormat="1" ht="18" customHeight="1">
      <c r="A21" s="25">
        <v>42387</v>
      </c>
      <c r="B21" s="23">
        <v>0.33333333333333331</v>
      </c>
      <c r="C21" s="23">
        <v>0.51041666666666663</v>
      </c>
      <c r="D21" s="23">
        <v>0.5625</v>
      </c>
      <c r="E21" s="23">
        <v>0.75208333333333333</v>
      </c>
      <c r="F21" s="8">
        <f t="shared" si="2"/>
        <v>0.36666666666666664</v>
      </c>
      <c r="G21" s="8">
        <f t="shared" si="0"/>
        <v>0</v>
      </c>
      <c r="H21" s="8">
        <f t="shared" si="3"/>
        <v>5.5511151231257827E-17</v>
      </c>
      <c r="I21" s="9">
        <f t="shared" si="9"/>
        <v>0</v>
      </c>
      <c r="J21" s="26">
        <f t="shared" si="10"/>
        <v>0</v>
      </c>
    </row>
    <row r="22" spans="1:13" s="10" customFormat="1" ht="18" customHeight="1">
      <c r="A22" s="25">
        <v>42388</v>
      </c>
      <c r="B22" s="23">
        <v>0.33333333333333331</v>
      </c>
      <c r="C22" s="23">
        <v>0.51041666666666663</v>
      </c>
      <c r="D22" s="23">
        <v>0.5625</v>
      </c>
      <c r="E22" s="23">
        <v>0.75208333333333333</v>
      </c>
      <c r="F22" s="8">
        <f t="shared" si="2"/>
        <v>0.36666666666666664</v>
      </c>
      <c r="G22" s="8">
        <f t="shared" si="0"/>
        <v>0</v>
      </c>
      <c r="H22" s="8">
        <f t="shared" si="3"/>
        <v>5.5511151231257827E-17</v>
      </c>
      <c r="I22" s="9">
        <f t="shared" si="9"/>
        <v>0</v>
      </c>
      <c r="J22" s="26">
        <f t="shared" si="10"/>
        <v>0</v>
      </c>
    </row>
    <row r="23" spans="1:13" s="10" customFormat="1" ht="18" customHeight="1">
      <c r="A23" s="25">
        <v>42389</v>
      </c>
      <c r="B23" s="23">
        <v>0.33333333333333331</v>
      </c>
      <c r="C23" s="23">
        <v>0.51041666666666663</v>
      </c>
      <c r="D23" s="23">
        <v>0.5625</v>
      </c>
      <c r="E23" s="23">
        <v>0.75208333333333333</v>
      </c>
      <c r="F23" s="8">
        <f t="shared" si="2"/>
        <v>0.36666666666666664</v>
      </c>
      <c r="G23" s="8">
        <f t="shared" si="0"/>
        <v>0</v>
      </c>
      <c r="H23" s="8">
        <f t="shared" si="3"/>
        <v>5.5511151231257827E-17</v>
      </c>
      <c r="I23" s="9">
        <f t="shared" si="9"/>
        <v>0</v>
      </c>
      <c r="J23" s="26">
        <f t="shared" si="10"/>
        <v>0</v>
      </c>
    </row>
    <row r="24" spans="1:13" s="10" customFormat="1" ht="18" customHeight="1">
      <c r="A24" s="25">
        <v>42390</v>
      </c>
      <c r="B24" s="23">
        <v>0.33333333333333331</v>
      </c>
      <c r="C24" s="23">
        <v>0.51041666666666663</v>
      </c>
      <c r="D24" s="23">
        <v>0.5625</v>
      </c>
      <c r="E24" s="23">
        <v>0.75208333333333333</v>
      </c>
      <c r="F24" s="8">
        <f t="shared" si="2"/>
        <v>0.36666666666666664</v>
      </c>
      <c r="G24" s="8">
        <f t="shared" si="0"/>
        <v>0</v>
      </c>
      <c r="H24" s="8">
        <f t="shared" si="3"/>
        <v>5.5511151231257827E-17</v>
      </c>
      <c r="I24" s="9">
        <f t="shared" si="9"/>
        <v>0</v>
      </c>
      <c r="J24" s="26">
        <f t="shared" si="10"/>
        <v>0</v>
      </c>
    </row>
    <row r="25" spans="1:13" s="10" customFormat="1" ht="18" customHeight="1">
      <c r="A25" s="25">
        <v>42391</v>
      </c>
      <c r="B25" s="23">
        <v>0.33333333333333331</v>
      </c>
      <c r="C25" s="23">
        <v>0.51041666666666663</v>
      </c>
      <c r="D25" s="23">
        <v>0.5625</v>
      </c>
      <c r="E25" s="23">
        <v>0.75208333333333333</v>
      </c>
      <c r="F25" s="8">
        <f t="shared" si="2"/>
        <v>0.36666666666666664</v>
      </c>
      <c r="G25" s="8">
        <f t="shared" si="0"/>
        <v>0</v>
      </c>
      <c r="H25" s="8">
        <f t="shared" si="3"/>
        <v>5.5511151231257827E-17</v>
      </c>
      <c r="I25" s="9">
        <f t="shared" si="9"/>
        <v>0</v>
      </c>
      <c r="J25" s="26">
        <f t="shared" si="10"/>
        <v>0</v>
      </c>
    </row>
    <row r="26" spans="1:13" s="10" customFormat="1" ht="18" customHeight="1">
      <c r="A26" s="25">
        <v>42392</v>
      </c>
      <c r="B26" s="23">
        <v>0.33333333333333331</v>
      </c>
      <c r="C26" s="23">
        <v>0.51041666666666663</v>
      </c>
      <c r="D26" s="23">
        <v>0.5625</v>
      </c>
      <c r="E26" s="23">
        <v>0.75208333333333333</v>
      </c>
      <c r="F26" s="8">
        <f t="shared" si="2"/>
        <v>0.36666666666666664</v>
      </c>
      <c r="G26" s="8">
        <f t="shared" si="0"/>
        <v>0</v>
      </c>
      <c r="H26" s="8">
        <f t="shared" si="3"/>
        <v>0</v>
      </c>
      <c r="I26" s="9">
        <f t="shared" si="9"/>
        <v>0.36666666666666664</v>
      </c>
      <c r="J26" s="26">
        <f t="shared" si="10"/>
        <v>0</v>
      </c>
    </row>
    <row r="27" spans="1:13" s="10" customFormat="1" ht="18" customHeight="1">
      <c r="A27" s="25">
        <v>42393</v>
      </c>
      <c r="B27" s="23">
        <v>0.33333333333333331</v>
      </c>
      <c r="C27" s="23">
        <v>0.51041666666666663</v>
      </c>
      <c r="D27" s="23">
        <v>0.5625</v>
      </c>
      <c r="E27" s="23">
        <v>0.75208333333333333</v>
      </c>
      <c r="F27" s="8">
        <f t="shared" si="2"/>
        <v>0.36666666666666664</v>
      </c>
      <c r="G27" s="8">
        <f t="shared" si="0"/>
        <v>0</v>
      </c>
      <c r="H27" s="8">
        <f t="shared" si="3"/>
        <v>0</v>
      </c>
      <c r="I27" s="9">
        <f t="shared" si="9"/>
        <v>0</v>
      </c>
      <c r="J27" s="26">
        <f t="shared" si="10"/>
        <v>0.36666666666666664</v>
      </c>
    </row>
    <row r="28" spans="1:13" s="10" customFormat="1" ht="18" customHeight="1">
      <c r="A28" s="25">
        <v>42394</v>
      </c>
      <c r="B28" s="23">
        <v>0.33333333333333331</v>
      </c>
      <c r="C28" s="23">
        <v>0.51041666666666663</v>
      </c>
      <c r="D28" s="23">
        <v>0.5625</v>
      </c>
      <c r="E28" s="23">
        <v>0.75208333333333333</v>
      </c>
      <c r="F28" s="8">
        <f t="shared" si="2"/>
        <v>0.36666666666666664</v>
      </c>
      <c r="G28" s="8">
        <f t="shared" si="0"/>
        <v>0</v>
      </c>
      <c r="H28" s="8">
        <f t="shared" si="3"/>
        <v>5.5511151231257827E-17</v>
      </c>
      <c r="I28" s="9">
        <f t="shared" si="9"/>
        <v>0</v>
      </c>
      <c r="J28" s="26">
        <f t="shared" si="10"/>
        <v>0</v>
      </c>
    </row>
    <row r="29" spans="1:13" s="10" customFormat="1" ht="18" customHeight="1">
      <c r="A29" s="25">
        <v>42395</v>
      </c>
      <c r="B29" s="23">
        <v>0.33333333333333331</v>
      </c>
      <c r="C29" s="23">
        <v>0.51041666666666663</v>
      </c>
      <c r="D29" s="23">
        <v>0.5625</v>
      </c>
      <c r="E29" s="23">
        <v>0.75208333333333333</v>
      </c>
      <c r="F29" s="8">
        <f t="shared" si="2"/>
        <v>0.36666666666666664</v>
      </c>
      <c r="G29" s="8">
        <f t="shared" si="0"/>
        <v>0</v>
      </c>
      <c r="H29" s="8">
        <f t="shared" si="3"/>
        <v>5.5511151231257827E-17</v>
      </c>
      <c r="I29" s="9">
        <f t="shared" ref="I29:I33" si="11">IF(WEEKDAY(A29)=7,F29,0)</f>
        <v>0</v>
      </c>
      <c r="J29" s="26">
        <f t="shared" ref="J29:J33" si="12">IF(WEEKDAY(A29)=1,F29,0)</f>
        <v>0</v>
      </c>
    </row>
    <row r="30" spans="1:13" s="10" customFormat="1" ht="18" customHeight="1">
      <c r="A30" s="25">
        <v>42396</v>
      </c>
      <c r="B30" s="23">
        <v>0.33333333333333331</v>
      </c>
      <c r="C30" s="23">
        <v>0.51041666666666663</v>
      </c>
      <c r="D30" s="23">
        <v>0.5625</v>
      </c>
      <c r="E30" s="23">
        <v>0.75208333333333333</v>
      </c>
      <c r="F30" s="8">
        <f t="shared" si="2"/>
        <v>0.36666666666666664</v>
      </c>
      <c r="G30" s="8">
        <f t="shared" si="0"/>
        <v>0</v>
      </c>
      <c r="H30" s="8">
        <f t="shared" si="3"/>
        <v>5.5511151231257827E-17</v>
      </c>
      <c r="I30" s="9">
        <f t="shared" si="11"/>
        <v>0</v>
      </c>
      <c r="J30" s="26">
        <f t="shared" si="12"/>
        <v>0</v>
      </c>
    </row>
    <row r="31" spans="1:13" s="10" customFormat="1" ht="18" customHeight="1">
      <c r="A31" s="25">
        <v>42397</v>
      </c>
      <c r="B31" s="23">
        <v>0.33333333333333331</v>
      </c>
      <c r="C31" s="23">
        <v>0.51041666666666663</v>
      </c>
      <c r="D31" s="23">
        <v>0.5625</v>
      </c>
      <c r="E31" s="23">
        <v>0.75208333333333333</v>
      </c>
      <c r="F31" s="8">
        <f t="shared" si="2"/>
        <v>0.36666666666666664</v>
      </c>
      <c r="G31" s="8">
        <f t="shared" si="0"/>
        <v>0</v>
      </c>
      <c r="H31" s="8">
        <f t="shared" si="3"/>
        <v>5.5511151231257827E-17</v>
      </c>
      <c r="I31" s="9">
        <f t="shared" si="11"/>
        <v>0</v>
      </c>
      <c r="J31" s="26">
        <f t="shared" si="12"/>
        <v>0</v>
      </c>
    </row>
    <row r="32" spans="1:13" s="10" customFormat="1" ht="18" customHeight="1">
      <c r="A32" s="25">
        <v>42398</v>
      </c>
      <c r="B32" s="23">
        <v>0.33333333333333331</v>
      </c>
      <c r="C32" s="23">
        <v>0.51041666666666663</v>
      </c>
      <c r="D32" s="23">
        <v>0.5625</v>
      </c>
      <c r="E32" s="23">
        <v>0.75208333333333333</v>
      </c>
      <c r="F32" s="8">
        <f t="shared" si="2"/>
        <v>0.36666666666666664</v>
      </c>
      <c r="G32" s="8">
        <f t="shared" si="0"/>
        <v>0</v>
      </c>
      <c r="H32" s="8">
        <f t="shared" si="3"/>
        <v>5.5511151231257827E-17</v>
      </c>
      <c r="I32" s="9">
        <f t="shared" si="11"/>
        <v>0</v>
      </c>
      <c r="J32" s="26">
        <f t="shared" si="12"/>
        <v>0</v>
      </c>
    </row>
    <row r="33" spans="1:10" s="10" customFormat="1" ht="18" customHeight="1">
      <c r="A33" s="27">
        <v>42399</v>
      </c>
      <c r="B33" s="28">
        <v>0.33333333333333331</v>
      </c>
      <c r="C33" s="28">
        <v>0.51041666666666663</v>
      </c>
      <c r="D33" s="28">
        <v>0.5625</v>
      </c>
      <c r="E33" s="28">
        <v>0.75208333333333333</v>
      </c>
      <c r="F33" s="29">
        <f t="shared" si="2"/>
        <v>0.36666666666666664</v>
      </c>
      <c r="G33" s="29">
        <f t="shared" si="0"/>
        <v>0</v>
      </c>
      <c r="H33" s="29">
        <f t="shared" si="3"/>
        <v>0</v>
      </c>
      <c r="I33" s="30">
        <f t="shared" si="11"/>
        <v>0.36666666666666664</v>
      </c>
      <c r="J33" s="31">
        <f t="shared" si="12"/>
        <v>0</v>
      </c>
    </row>
    <row r="34" spans="1:10">
      <c r="A34" s="27">
        <v>42400</v>
      </c>
      <c r="B34" s="28">
        <v>0.33333333333333331</v>
      </c>
      <c r="C34" s="28">
        <v>0.51041666666666663</v>
      </c>
      <c r="D34" s="28">
        <v>0.5625</v>
      </c>
      <c r="E34" s="28">
        <v>0.75208333333333333</v>
      </c>
      <c r="F34" s="8">
        <f>(C34-B34)+IF(E34&lt;D34,((1+E34)-D34),E34-D34)</f>
        <v>0.36666666666666664</v>
      </c>
      <c r="G34" s="8">
        <f>IF(AND(WEEKDAY(A34)&gt;1,WEEKDAY(A34)&lt;7),IF((F34-$L$6)&lt;0,0,(F34-$L$6)),0)</f>
        <v>0</v>
      </c>
      <c r="H34" s="8">
        <f>IF(OR(WEEKDAY(A34)=1,WEEKDAY(A34)=7),0,IF(OR(($L$6-F34)&lt;=0,F34=0),0,($L$6-F34)))</f>
        <v>0</v>
      </c>
      <c r="I34" s="9">
        <f>IF(WEEKDAY(A34)=7,F34,0)</f>
        <v>0</v>
      </c>
      <c r="J34" s="26">
        <f>IF(WEEKDAY(A34)=1,F34,0)</f>
        <v>0.36666666666666664</v>
      </c>
    </row>
    <row r="41" spans="1:10">
      <c r="H41" s="4"/>
      <c r="I41" s="3"/>
    </row>
    <row r="42" spans="1:10">
      <c r="H42" s="4"/>
    </row>
    <row r="48" spans="1:10" s="6" customFormat="1" ht="30" customHeight="1"/>
  </sheetData>
  <sheetProtection sheet="1" selectLockedCells="1"/>
  <mergeCells count="1">
    <mergeCell ref="A1:XFD1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59"/>
  <sheetViews>
    <sheetView showGridLines="0" workbookViewId="0">
      <pane ySplit="1" topLeftCell="A2" activePane="bottomLeft" state="frozen"/>
      <selection pane="bottomLeft" activeCell="A2" sqref="A2"/>
    </sheetView>
  </sheetViews>
  <sheetFormatPr defaultRowHeight="15"/>
  <sheetData>
    <row r="1" spans="1:1" s="37" customFormat="1" ht="52.5" customHeight="1" thickBot="1">
      <c r="A1" s="37" t="s">
        <v>16</v>
      </c>
    </row>
    <row r="2" spans="1:1" ht="15.75" thickTop="1"/>
    <row r="59" s="6" customFormat="1" ht="30" customHeight="1"/>
  </sheetData>
  <sheetProtection sheet="1" objects="1" scenarios="1"/>
  <mergeCells count="1">
    <mergeCell ref="A1:XFD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Planilha</vt:lpstr>
      <vt:lpstr>Instruções</vt:lpstr>
      <vt:lpstr>Planilha!Area_de_impressao</vt:lpstr>
      <vt:lpstr>Horarios</vt:lpstr>
    </vt:vector>
  </TitlesOfParts>
  <Company>Rieper Sistemas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Rieper</dc:creator>
  <cp:lastModifiedBy>ELIAS</cp:lastModifiedBy>
  <cp:lastPrinted>2016-07-01T20:08:37Z</cp:lastPrinted>
  <dcterms:created xsi:type="dcterms:W3CDTF">2010-11-04T21:28:36Z</dcterms:created>
  <dcterms:modified xsi:type="dcterms:W3CDTF">2018-03-01T11:24:22Z</dcterms:modified>
</cp:coreProperties>
</file>