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ao.sandrini\Documents\Curso_investimentos\"/>
    </mc:Choice>
  </mc:AlternateContent>
  <bookViews>
    <workbookView xWindow="0" yWindow="0" windowWidth="25920" windowHeight="14355" tabRatio="500"/>
  </bookViews>
  <sheets>
    <sheet name="Planilha - renda fixa" sheetId="7" r:id="rId1"/>
  </sheets>
  <definedNames>
    <definedName name="solver_adj" localSheetId="0" hidden="1">'Planilha - renda fixa'!$C$5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'Planilha - renda fixa'!$C$5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nwt" localSheetId="0" hidden="1">1</definedName>
    <definedName name="solver_opt" localSheetId="0" hidden="1">'Planilha - renda fixa'!#REF!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hs1" localSheetId="0" hidden="1">0%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7" l="1"/>
  <c r="C88" i="7" l="1"/>
  <c r="C89" i="7"/>
  <c r="C90" i="7" l="1"/>
  <c r="C93" i="7" s="1"/>
  <c r="C94" i="7" s="1"/>
  <c r="C77" i="7"/>
  <c r="C78" i="7" s="1"/>
  <c r="C91" i="7" s="1"/>
  <c r="C48" i="7" l="1"/>
  <c r="C45" i="7" l="1"/>
  <c r="C47" i="7" s="1"/>
  <c r="C56" i="7"/>
  <c r="C53" i="7"/>
  <c r="C49" i="7" l="1"/>
  <c r="C51" i="7" l="1"/>
  <c r="C52" i="7"/>
  <c r="C54" i="7"/>
  <c r="C55" i="7" l="1"/>
  <c r="C58" i="7" s="1"/>
  <c r="C59" i="7" s="1"/>
  <c r="C8" i="7"/>
  <c r="C34" i="7"/>
  <c r="C36" i="7"/>
  <c r="C14" i="7"/>
  <c r="C15" i="7" s="1"/>
  <c r="C16" i="7" s="1"/>
  <c r="C17" i="7" s="1"/>
  <c r="C6" i="7"/>
  <c r="C57" i="7" l="1"/>
  <c r="C37" i="7"/>
  <c r="C19" i="7"/>
  <c r="C25" i="7"/>
  <c r="C65" i="7"/>
  <c r="C81" i="7" l="1"/>
  <c r="C82" i="7" s="1"/>
  <c r="C79" i="7"/>
  <c r="C28" i="7"/>
  <c r="G6" i="7" s="1"/>
  <c r="C26" i="7"/>
  <c r="C18" i="7"/>
  <c r="G5" i="7" s="1"/>
  <c r="F5" i="7"/>
  <c r="H5" i="7" s="1"/>
  <c r="C66" i="7"/>
  <c r="C67" i="7" s="1"/>
  <c r="C68" i="7"/>
  <c r="C40" i="7"/>
  <c r="C38" i="7"/>
  <c r="C39" i="7" s="1"/>
  <c r="C80" i="7" l="1"/>
  <c r="C92" i="7"/>
  <c r="C29" i="7"/>
  <c r="F6" i="7" s="1"/>
  <c r="H6" i="7" s="1"/>
  <c r="C27" i="7"/>
  <c r="J5" i="7"/>
  <c r="I5" i="7"/>
  <c r="K5" i="7"/>
  <c r="J6" i="7"/>
  <c r="K6" i="7"/>
  <c r="I6" i="7"/>
  <c r="C69" i="7"/>
  <c r="F8" i="7" s="1"/>
  <c r="H8" i="7" s="1"/>
  <c r="G8" i="7"/>
  <c r="C41" i="7"/>
  <c r="F9" i="7" s="1"/>
  <c r="H9" i="7" s="1"/>
  <c r="G9" i="7"/>
  <c r="K8" i="7" l="1"/>
  <c r="I8" i="7"/>
  <c r="J8" i="7"/>
  <c r="J9" i="7"/>
  <c r="K9" i="7"/>
  <c r="I9" i="7"/>
  <c r="G7" i="7" l="1"/>
  <c r="F7" i="7"/>
  <c r="H7" i="7" s="1"/>
  <c r="J7" i="7" l="1"/>
  <c r="I7" i="7"/>
  <c r="K7" i="7"/>
</calcChain>
</file>

<file path=xl/sharedStrings.xml><?xml version="1.0" encoding="utf-8"?>
<sst xmlns="http://schemas.openxmlformats.org/spreadsheetml/2006/main" count="93" uniqueCount="59">
  <si>
    <t>TR mensal (média):</t>
  </si>
  <si>
    <t>Rendimento (em %):</t>
  </si>
  <si>
    <t>Rendimento (em R$):</t>
  </si>
  <si>
    <t>Alíquota de IR:</t>
  </si>
  <si>
    <t>Patrimônio Total (em R$):</t>
  </si>
  <si>
    <t>Taxa de Administração (% a.a):</t>
  </si>
  <si>
    <t>Taxa de Administração (% ao mês):</t>
  </si>
  <si>
    <t>CDI Mensal:</t>
  </si>
  <si>
    <t>Selic Mensal :</t>
  </si>
  <si>
    <t>Rendimento (em %) no período:</t>
  </si>
  <si>
    <t>Tesouro Direto (LFT)</t>
  </si>
  <si>
    <t>Rendimento Líquido ao ano:</t>
  </si>
  <si>
    <t>Rendimento Líquido ao mês</t>
  </si>
  <si>
    <t>Rentabilidade Bruta ao mês:</t>
  </si>
  <si>
    <t>Rentabilidade Bruta Mensal (como % do CDI):</t>
  </si>
  <si>
    <t>Rentabilidade Bruta  Mensal (como % do CDI):</t>
  </si>
  <si>
    <t>LCI ou LCA</t>
  </si>
  <si>
    <t>Aporte</t>
  </si>
  <si>
    <t>Taxa Juros estimada</t>
  </si>
  <si>
    <t>Valor do Bruto resgate</t>
  </si>
  <si>
    <t>Taxa de cústodia</t>
  </si>
  <si>
    <t>Taxa de administração</t>
  </si>
  <si>
    <t>IR</t>
  </si>
  <si>
    <t>IR R$</t>
  </si>
  <si>
    <t>Corretagem na entrada</t>
  </si>
  <si>
    <t>Taxa de custódia</t>
  </si>
  <si>
    <t>Valor do Líquido de resgate</t>
  </si>
  <si>
    <t>Poupança</t>
  </si>
  <si>
    <t>Rendimento ao mês</t>
  </si>
  <si>
    <t>Rendimento ao ano</t>
  </si>
  <si>
    <t>Taxa de corretagem</t>
  </si>
  <si>
    <t>Fundo DI</t>
  </si>
  <si>
    <t>CDB / letra de câmbio</t>
  </si>
  <si>
    <t>Prazo do investimento (em meses)</t>
  </si>
  <si>
    <t>Montante a ser Investido</t>
  </si>
  <si>
    <t>Selic over (% a.a) - consultar www.bcb.gov.br</t>
  </si>
  <si>
    <t>CDI(% a.a) - consultar www.infomoney.com.br</t>
  </si>
  <si>
    <t>Tabela comparativa</t>
  </si>
  <si>
    <t>Oferece liquidez diária igual à poupança e tem risco baixíssimo como a caderneta</t>
  </si>
  <si>
    <t>Rentabilidade (em %):</t>
  </si>
  <si>
    <t>Investimento/retorno</t>
  </si>
  <si>
    <t>ao mês</t>
  </si>
  <si>
    <t>ao ano</t>
  </si>
  <si>
    <t>ao período</t>
  </si>
  <si>
    <t>em 5 anos</t>
  </si>
  <si>
    <t>em 10 anos</t>
  </si>
  <si>
    <t>em 30 anos</t>
  </si>
  <si>
    <t>Fundos DI</t>
  </si>
  <si>
    <t>CDB ou letra de câmbio</t>
  </si>
  <si>
    <t>Os CDBs e letras de câmbio mais rentáveis não têm liquidez diária como a poupança - ou seja, você só poderá resgatar o dinheiro no vencimento. E lembre-se que o risco só é igual ao da poupança para investimentos de até R$ 250 mil por banco porque, dentro desse limite, o Fundo Garantidor de Crédito devolve o dinheiro do investidor mesmo em caso de quebra do banco.</t>
  </si>
  <si>
    <t>A comparação com a poupança só é pertinente com LFT, que é indexada à Selic. Os outros títulos do Tesouro Direto (NTN-B, LTN e NTN-F) possuem características muito diferentes, embutem maior risco/volatilidade e não são comparáveis</t>
  </si>
  <si>
    <t>As LCI não têm liquidez diária como a poupança, assim como as LCA mais rentáveis - ou seja, você só poderá resgatar o dinheiro no vencimento. E lembre-se que o risco só é igual ao da poupança para investimentos de até R$ 250 mil por banco porque, dentro desse limite, o Fundo Garantidor de Crédito devolve o dinheiro do investidor mesmo em caso de quebra do banco.</t>
  </si>
  <si>
    <t>Comparador de Renda fixa com os investimentos de menor risco do mercado: mexa apenas nos campos amarelos e inclua informações atualizadas e coerentes com seu investimento. Os resultados estão nas células com fundo azul ou na tabela abaixo.</t>
  </si>
  <si>
    <t>TR mensal (média dos últimos 3 meses, segundo BC):</t>
  </si>
  <si>
    <t>CDB / letra de câmbio pré</t>
  </si>
  <si>
    <t>Rentabilidade Bruta Mensal</t>
  </si>
  <si>
    <t>NTN-B</t>
  </si>
  <si>
    <t>Taxa preacordada</t>
  </si>
  <si>
    <t>Previsão de inflação para os próximos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</si>
</sst>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  <numFmt numFmtId="165" formatCode="0.0%"/>
    <numFmt numFmtId="166" formatCode="0.000%"/>
    <numFmt numFmtId="167" formatCode="&quot;R$&quot;\ 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9">
    <xf numFmtId="0" fontId="0" fillId="0" borderId="0" xfId="0"/>
    <xf numFmtId="10" fontId="0" fillId="0" borderId="0" xfId="2" applyNumberFormat="1" applyFont="1" applyAlignment="1">
      <alignment horizontal="center"/>
    </xf>
    <xf numFmtId="10" fontId="0" fillId="0" borderId="0" xfId="2" applyNumberFormat="1" applyFont="1"/>
    <xf numFmtId="2" fontId="0" fillId="0" borderId="0" xfId="0" applyNumberFormat="1" applyAlignment="1">
      <alignment horizontal="center"/>
    </xf>
    <xf numFmtId="10" fontId="2" fillId="0" borderId="0" xfId="2" applyNumberFormat="1" applyFont="1"/>
    <xf numFmtId="10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0" fontId="2" fillId="0" borderId="0" xfId="2" applyNumberFormat="1" applyFont="1" applyAlignment="1">
      <alignment horizontal="center"/>
    </xf>
    <xf numFmtId="10" fontId="0" fillId="0" borderId="1" xfId="0" applyNumberFormat="1" applyBorder="1"/>
    <xf numFmtId="1" fontId="0" fillId="2" borderId="1" xfId="0" applyNumberFormat="1" applyFill="1" applyBorder="1" applyAlignment="1">
      <alignment horizontal="center"/>
    </xf>
    <xf numFmtId="167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5" fontId="0" fillId="2" borderId="1" xfId="2" applyNumberFormat="1" applyFont="1" applyFill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0" xfId="0" applyFill="1" applyBorder="1" applyAlignment="1">
      <alignment horizontal="center"/>
    </xf>
    <xf numFmtId="10" fontId="0" fillId="3" borderId="0" xfId="0" applyNumberFormat="1" applyFill="1" applyBorder="1" applyAlignment="1">
      <alignment horizontal="center"/>
    </xf>
    <xf numFmtId="164" fontId="0" fillId="0" borderId="1" xfId="0" applyNumberFormat="1" applyBorder="1"/>
    <xf numFmtId="10" fontId="0" fillId="2" borderId="1" xfId="0" applyNumberFormat="1" applyFill="1" applyBorder="1"/>
    <xf numFmtId="44" fontId="0" fillId="0" borderId="1" xfId="0" applyNumberFormat="1" applyBorder="1"/>
    <xf numFmtId="164" fontId="0" fillId="0" borderId="1" xfId="1" applyFont="1" applyBorder="1"/>
    <xf numFmtId="10" fontId="0" fillId="3" borderId="1" xfId="2" applyNumberFormat="1" applyFont="1" applyFill="1" applyBorder="1"/>
    <xf numFmtId="10" fontId="0" fillId="0" borderId="1" xfId="2" applyNumberFormat="1" applyFont="1" applyBorder="1"/>
    <xf numFmtId="167" fontId="0" fillId="0" borderId="1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0" fontId="2" fillId="4" borderId="1" xfId="0" applyFont="1" applyFill="1" applyBorder="1"/>
    <xf numFmtId="10" fontId="0" fillId="0" borderId="1" xfId="0" applyNumberFormat="1" applyFont="1" applyBorder="1"/>
    <xf numFmtId="0" fontId="5" fillId="0" borderId="0" xfId="0" applyFont="1"/>
    <xf numFmtId="167" fontId="0" fillId="0" borderId="0" xfId="0" applyNumberFormat="1"/>
    <xf numFmtId="10" fontId="0" fillId="3" borderId="1" xfId="2" applyNumberFormat="1" applyFont="1" applyFill="1" applyBorder="1" applyAlignment="1">
      <alignment horizontal="center"/>
    </xf>
    <xf numFmtId="2" fontId="0" fillId="0" borderId="0" xfId="0" applyNumberFormat="1"/>
    <xf numFmtId="8" fontId="0" fillId="0" borderId="0" xfId="0" applyNumberFormat="1"/>
    <xf numFmtId="44" fontId="0" fillId="0" borderId="0" xfId="0" applyNumberFormat="1"/>
    <xf numFmtId="10" fontId="7" fillId="5" borderId="1" xfId="2" applyNumberFormat="1" applyFont="1" applyFill="1" applyBorder="1" applyAlignment="1">
      <alignment horizontal="center"/>
    </xf>
    <xf numFmtId="10" fontId="7" fillId="5" borderId="1" xfId="0" applyNumberFormat="1" applyFont="1" applyFill="1" applyBorder="1" applyAlignment="1">
      <alignment horizontal="center"/>
    </xf>
    <xf numFmtId="10" fontId="0" fillId="5" borderId="1" xfId="2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 vertical="center"/>
    </xf>
    <xf numFmtId="10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10" fontId="2" fillId="0" borderId="1" xfId="2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9">
    <cellStyle name="Hiperlink" xfId="3" builtinId="8" hidden="1"/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Moeda" xfId="1" builtinId="4"/>
    <cellStyle name="Normal" xfId="0" builtinId="0"/>
    <cellStyle name="Porcentagem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20</xdr:row>
      <xdr:rowOff>95250</xdr:rowOff>
    </xdr:from>
    <xdr:to>
      <xdr:col>3</xdr:col>
      <xdr:colOff>838200</xdr:colOff>
      <xdr:row>22</xdr:row>
      <xdr:rowOff>179832</xdr:rowOff>
    </xdr:to>
    <xdr:sp macro="" textlink="">
      <xdr:nvSpPr>
        <xdr:cNvPr id="9" name="Seta para a direita 8"/>
        <xdr:cNvSpPr/>
      </xdr:nvSpPr>
      <xdr:spPr>
        <a:xfrm>
          <a:off x="4638675" y="4095750"/>
          <a:ext cx="733425" cy="884682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47625</xdr:colOff>
      <xdr:row>42</xdr:row>
      <xdr:rowOff>95250</xdr:rowOff>
    </xdr:from>
    <xdr:to>
      <xdr:col>3</xdr:col>
      <xdr:colOff>847725</xdr:colOff>
      <xdr:row>44</xdr:row>
      <xdr:rowOff>179832</xdr:rowOff>
    </xdr:to>
    <xdr:sp macro="" textlink="">
      <xdr:nvSpPr>
        <xdr:cNvPr id="11" name="Seta para a direita 10"/>
        <xdr:cNvSpPr/>
      </xdr:nvSpPr>
      <xdr:spPr>
        <a:xfrm>
          <a:off x="4581525" y="8896350"/>
          <a:ext cx="800100" cy="484632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104775</xdr:colOff>
      <xdr:row>30</xdr:row>
      <xdr:rowOff>95250</xdr:rowOff>
    </xdr:from>
    <xdr:to>
      <xdr:col>3</xdr:col>
      <xdr:colOff>809625</xdr:colOff>
      <xdr:row>32</xdr:row>
      <xdr:rowOff>123825</xdr:rowOff>
    </xdr:to>
    <xdr:sp macro="" textlink="">
      <xdr:nvSpPr>
        <xdr:cNvPr id="12" name="Seta para a direita 11"/>
        <xdr:cNvSpPr/>
      </xdr:nvSpPr>
      <xdr:spPr>
        <a:xfrm>
          <a:off x="4638675" y="6496050"/>
          <a:ext cx="704850" cy="428625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104775</xdr:colOff>
      <xdr:row>60</xdr:row>
      <xdr:rowOff>95250</xdr:rowOff>
    </xdr:from>
    <xdr:to>
      <xdr:col>3</xdr:col>
      <xdr:colOff>838200</xdr:colOff>
      <xdr:row>62</xdr:row>
      <xdr:rowOff>179832</xdr:rowOff>
    </xdr:to>
    <xdr:sp macro="" textlink="">
      <xdr:nvSpPr>
        <xdr:cNvPr id="7" name="Seta para a direita 6"/>
        <xdr:cNvSpPr/>
      </xdr:nvSpPr>
      <xdr:spPr>
        <a:xfrm>
          <a:off x="4638675" y="4524375"/>
          <a:ext cx="733425" cy="2065782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104775</xdr:colOff>
      <xdr:row>60</xdr:row>
      <xdr:rowOff>95250</xdr:rowOff>
    </xdr:from>
    <xdr:to>
      <xdr:col>3</xdr:col>
      <xdr:colOff>838200</xdr:colOff>
      <xdr:row>62</xdr:row>
      <xdr:rowOff>179832</xdr:rowOff>
    </xdr:to>
    <xdr:sp macro="" textlink="">
      <xdr:nvSpPr>
        <xdr:cNvPr id="8" name="Seta para a direita 7"/>
        <xdr:cNvSpPr/>
      </xdr:nvSpPr>
      <xdr:spPr>
        <a:xfrm>
          <a:off x="4638675" y="4524375"/>
          <a:ext cx="733425" cy="1122807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18" workbookViewId="0">
      <selection activeCell="C35" sqref="C35"/>
    </sheetView>
  </sheetViews>
  <sheetFormatPr defaultColWidth="11" defaultRowHeight="15.75" x14ac:dyDescent="0.25"/>
  <cols>
    <col min="1" max="1" width="24.125" customWidth="1"/>
    <col min="2" max="2" width="20.75" customWidth="1"/>
    <col min="3" max="3" width="18.375" customWidth="1"/>
    <col min="4" max="4" width="12.125" bestFit="1" customWidth="1"/>
    <col min="5" max="5" width="25" customWidth="1"/>
    <col min="6" max="6" width="6.875" bestFit="1" customWidth="1"/>
    <col min="7" max="7" width="12.5" bestFit="1" customWidth="1"/>
    <col min="8" max="8" width="13.875" bestFit="1" customWidth="1"/>
    <col min="9" max="9" width="9.5" bestFit="1" customWidth="1"/>
    <col min="10" max="11" width="10.5" bestFit="1" customWidth="1"/>
  </cols>
  <sheetData>
    <row r="1" spans="1:11" ht="49.5" customHeight="1" x14ac:dyDescent="0.35">
      <c r="A1" s="60" t="s">
        <v>52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3" spans="1:11" x14ac:dyDescent="0.25">
      <c r="A3" s="65" t="s">
        <v>33</v>
      </c>
      <c r="B3" s="65"/>
      <c r="C3" s="10">
        <v>24.00001</v>
      </c>
      <c r="D3" s="5"/>
      <c r="E3" s="35" t="s">
        <v>37</v>
      </c>
    </row>
    <row r="4" spans="1:11" x14ac:dyDescent="0.25">
      <c r="A4" s="65" t="s">
        <v>34</v>
      </c>
      <c r="B4" s="65"/>
      <c r="C4" s="11">
        <v>113000</v>
      </c>
      <c r="D4" s="5"/>
      <c r="E4" s="33" t="s">
        <v>40</v>
      </c>
      <c r="F4" s="33" t="s">
        <v>41</v>
      </c>
      <c r="G4" s="33" t="s">
        <v>42</v>
      </c>
      <c r="H4" s="33" t="s">
        <v>43</v>
      </c>
      <c r="I4" s="33" t="s">
        <v>44</v>
      </c>
      <c r="J4" s="33" t="s">
        <v>45</v>
      </c>
      <c r="K4" s="33" t="s">
        <v>46</v>
      </c>
    </row>
    <row r="5" spans="1:11" x14ac:dyDescent="0.25">
      <c r="A5" s="65" t="s">
        <v>35</v>
      </c>
      <c r="B5" s="65"/>
      <c r="C5" s="12">
        <v>0.14149999999999999</v>
      </c>
      <c r="E5" s="33" t="s">
        <v>27</v>
      </c>
      <c r="F5" s="34">
        <f>C19</f>
        <v>6.004999999999816E-3</v>
      </c>
      <c r="G5" s="9">
        <f>C18</f>
        <v>7.4488250437945602E-2</v>
      </c>
      <c r="H5" s="9">
        <f t="shared" ref="H5" si="0">((1+F5)^($C$3)-1)</f>
        <v>0.15452506945109334</v>
      </c>
      <c r="I5" s="9">
        <f>(1+G5)^5-1</f>
        <v>0.43221544930585298</v>
      </c>
      <c r="J5" s="9">
        <f>(1+G5)^10-1</f>
        <v>1.0512410932303666</v>
      </c>
      <c r="K5" s="9">
        <f>(1+G5)^30-1</f>
        <v>7.6307815577348173</v>
      </c>
    </row>
    <row r="6" spans="1:11" x14ac:dyDescent="0.25">
      <c r="A6" s="58" t="s">
        <v>8</v>
      </c>
      <c r="B6" s="58"/>
      <c r="C6" s="13">
        <f>(1+$C$5)^(1/12)-1</f>
        <v>1.1089638098506605E-2</v>
      </c>
      <c r="E6" s="33" t="s">
        <v>48</v>
      </c>
      <c r="F6" s="34">
        <f>C29</f>
        <v>1.1021019975115065E-2</v>
      </c>
      <c r="G6" s="9">
        <f>C28</f>
        <v>0.14057072502855661</v>
      </c>
      <c r="H6" s="9">
        <f>((1+F6)^($C$3)-1)</f>
        <v>0.30090172138049609</v>
      </c>
      <c r="I6" s="9">
        <f t="shared" ref="I6:I9" si="1">(1+G6)^5-1</f>
        <v>0.93023906978399151</v>
      </c>
      <c r="J6" s="9">
        <f t="shared" ref="J6:J9" si="2">(1+G6)^10-1</f>
        <v>2.7258228665205695</v>
      </c>
      <c r="K6" s="9">
        <f t="shared" ref="K6:K9" si="3">(1+G6)^30-1</f>
        <v>50.720964054047151</v>
      </c>
    </row>
    <row r="7" spans="1:11" x14ac:dyDescent="0.25">
      <c r="A7" s="65" t="s">
        <v>36</v>
      </c>
      <c r="B7" s="65"/>
      <c r="C7" s="12">
        <v>0.14130000000000001</v>
      </c>
      <c r="D7" s="5"/>
      <c r="E7" s="33" t="s">
        <v>10</v>
      </c>
      <c r="F7" s="34">
        <f>C59</f>
        <v>9.2824270998446146E-3</v>
      </c>
      <c r="G7" s="9">
        <f>C58</f>
        <v>0.1172556005258556</v>
      </c>
      <c r="H7" s="9">
        <f>((1+F7)^($C$3)-1)</f>
        <v>0.24826019224076168</v>
      </c>
      <c r="I7" s="9">
        <f t="shared" si="1"/>
        <v>0.74085541107364694</v>
      </c>
      <c r="J7" s="9">
        <f t="shared" si="2"/>
        <v>2.0305775622643965</v>
      </c>
      <c r="K7" s="9">
        <f t="shared" si="3"/>
        <v>26.834037656597811</v>
      </c>
    </row>
    <row r="8" spans="1:11" x14ac:dyDescent="0.25">
      <c r="A8" s="58" t="s">
        <v>7</v>
      </c>
      <c r="B8" s="58"/>
      <c r="C8" s="13">
        <f>(1+$C$7)^(1/12)-1</f>
        <v>1.1074874325088357E-2</v>
      </c>
      <c r="E8" s="33" t="s">
        <v>16</v>
      </c>
      <c r="F8" s="34">
        <f>C69</f>
        <v>1.0284961486520805E-2</v>
      </c>
      <c r="G8" s="9">
        <f>C68</f>
        <v>0.13064602594270491</v>
      </c>
      <c r="H8" s="9">
        <f>((1+F8)^($C$3)-1)</f>
        <v>0.27836056678738674</v>
      </c>
      <c r="I8" s="9">
        <f t="shared" si="1"/>
        <v>0.84770784592220738</v>
      </c>
      <c r="J8" s="9">
        <f t="shared" si="2"/>
        <v>2.4140242838824837</v>
      </c>
      <c r="K8" s="9">
        <f t="shared" si="3"/>
        <v>38.792371064840083</v>
      </c>
    </row>
    <row r="9" spans="1:11" x14ac:dyDescent="0.25">
      <c r="A9" s="59" t="s">
        <v>53</v>
      </c>
      <c r="B9" s="59"/>
      <c r="C9" s="12">
        <v>1E-3</v>
      </c>
      <c r="E9" s="33" t="s">
        <v>47</v>
      </c>
      <c r="F9" s="34">
        <f>C41</f>
        <v>9.9248135859091313E-3</v>
      </c>
      <c r="G9" s="9">
        <f>C40</f>
        <v>0.12581884493419127</v>
      </c>
      <c r="H9" s="9">
        <f>((1+F9)^($C$3)-1)</f>
        <v>0.26746819678266753</v>
      </c>
      <c r="I9" s="9">
        <f t="shared" si="1"/>
        <v>0.80860018078822637</v>
      </c>
      <c r="J9" s="9">
        <f t="shared" si="2"/>
        <v>2.2710346139472048</v>
      </c>
      <c r="K9" s="9">
        <f t="shared" si="3"/>
        <v>33.998982572414931</v>
      </c>
    </row>
    <row r="10" spans="1:11" x14ac:dyDescent="0.25">
      <c r="A10" s="23"/>
      <c r="B10" s="23"/>
      <c r="C10" s="24"/>
    </row>
    <row r="11" spans="1:11" x14ac:dyDescent="0.25">
      <c r="A11" s="8"/>
      <c r="B11" s="1"/>
      <c r="C11" s="2"/>
    </row>
    <row r="12" spans="1:11" x14ac:dyDescent="0.25">
      <c r="A12" s="61" t="s">
        <v>27</v>
      </c>
      <c r="B12" s="61"/>
      <c r="C12" s="61"/>
      <c r="D12" s="4"/>
      <c r="G12" s="5"/>
    </row>
    <row r="13" spans="1:11" x14ac:dyDescent="0.25">
      <c r="A13" s="46" t="s">
        <v>13</v>
      </c>
      <c r="B13" s="62"/>
      <c r="C13" s="14">
        <v>5.0000000000000001E-3</v>
      </c>
      <c r="D13" s="5"/>
      <c r="G13" s="5"/>
    </row>
    <row r="14" spans="1:11" x14ac:dyDescent="0.25">
      <c r="A14" s="63" t="s">
        <v>0</v>
      </c>
      <c r="B14" s="64"/>
      <c r="C14" s="14">
        <f>C9</f>
        <v>1E-3</v>
      </c>
      <c r="G14" s="5"/>
    </row>
    <row r="15" spans="1:11" x14ac:dyDescent="0.25">
      <c r="A15" s="46" t="s">
        <v>9</v>
      </c>
      <c r="B15" s="46"/>
      <c r="C15" s="13">
        <f>((1+$C$14)*(1+$C$13))^$C$3-1</f>
        <v>0.15452506945109334</v>
      </c>
      <c r="E15" s="5"/>
      <c r="G15" s="5"/>
    </row>
    <row r="16" spans="1:11" x14ac:dyDescent="0.25">
      <c r="A16" s="46" t="s">
        <v>2</v>
      </c>
      <c r="B16" s="46"/>
      <c r="C16" s="15">
        <f>C4*C15</f>
        <v>17461.332847973546</v>
      </c>
      <c r="E16" s="5"/>
      <c r="G16" s="5"/>
    </row>
    <row r="17" spans="1:11" x14ac:dyDescent="0.25">
      <c r="A17" s="46" t="s">
        <v>4</v>
      </c>
      <c r="B17" s="46"/>
      <c r="C17" s="15">
        <f>$C$16+$C$4</f>
        <v>130461.33284797355</v>
      </c>
      <c r="E17" s="38"/>
      <c r="G17" s="5"/>
    </row>
    <row r="18" spans="1:11" x14ac:dyDescent="0.25">
      <c r="A18" s="46" t="s">
        <v>29</v>
      </c>
      <c r="B18" s="46"/>
      <c r="C18" s="41">
        <f>(1+C19)^12-1</f>
        <v>7.4488250437945602E-2</v>
      </c>
      <c r="E18" s="5"/>
    </row>
    <row r="19" spans="1:11" x14ac:dyDescent="0.25">
      <c r="A19" s="46" t="s">
        <v>28</v>
      </c>
      <c r="B19" s="46"/>
      <c r="C19" s="42">
        <f>(1+C13)*(1+C14)-1</f>
        <v>6.004999999999816E-3</v>
      </c>
    </row>
    <row r="20" spans="1:11" x14ac:dyDescent="0.25">
      <c r="A20" s="7"/>
      <c r="B20" s="7"/>
      <c r="C20" s="1"/>
      <c r="E20" s="5"/>
    </row>
    <row r="21" spans="1:11" x14ac:dyDescent="0.25">
      <c r="A21" s="6"/>
      <c r="B21" s="6"/>
      <c r="C21" s="7"/>
    </row>
    <row r="22" spans="1:11" ht="66" customHeight="1" x14ac:dyDescent="0.25">
      <c r="A22" s="50" t="s">
        <v>32</v>
      </c>
      <c r="B22" s="50"/>
      <c r="C22" s="50"/>
      <c r="E22" s="56" t="s">
        <v>49</v>
      </c>
      <c r="F22" s="56"/>
      <c r="G22" s="56"/>
      <c r="H22" s="56"/>
      <c r="I22" s="56"/>
      <c r="J22" s="56"/>
      <c r="K22" s="56"/>
    </row>
    <row r="23" spans="1:11" x14ac:dyDescent="0.25">
      <c r="A23" s="54" t="s">
        <v>14</v>
      </c>
      <c r="B23" s="55"/>
      <c r="C23" s="16">
        <v>1.17</v>
      </c>
    </row>
    <row r="24" spans="1:11" x14ac:dyDescent="0.25">
      <c r="A24" s="53" t="s">
        <v>3</v>
      </c>
      <c r="B24" s="53"/>
      <c r="C24" s="17">
        <f>IF($C$3&lt;=0,"Tempo de Investimento Inválido",IF($C$3&lt;=6,0.225,IF($C$3&lt;=12,0.2,IF($C$3&lt;=24,0.175,IF($C$3&gt;24,0.15,"")))))</f>
        <v>0.15</v>
      </c>
      <c r="E24" s="5"/>
    </row>
    <row r="25" spans="1:11" x14ac:dyDescent="0.25">
      <c r="A25" s="46" t="s">
        <v>39</v>
      </c>
      <c r="B25" s="46"/>
      <c r="C25" s="37">
        <f>((((1+$C$8)^($C$3))-1)*$C$23)*(1-$C$24)</f>
        <v>0.30090172138049898</v>
      </c>
      <c r="E25" s="5"/>
    </row>
    <row r="26" spans="1:11" x14ac:dyDescent="0.25">
      <c r="A26" s="46" t="s">
        <v>2</v>
      </c>
      <c r="B26" s="46"/>
      <c r="C26" s="18">
        <f>$C$25*$C$4</f>
        <v>34001.894515996384</v>
      </c>
    </row>
    <row r="27" spans="1:11" x14ac:dyDescent="0.25">
      <c r="A27" s="46" t="s">
        <v>4</v>
      </c>
      <c r="B27" s="46"/>
      <c r="C27" s="15">
        <f>$C$26+$C$4</f>
        <v>147001.89451599639</v>
      </c>
      <c r="E27" s="5"/>
    </row>
    <row r="28" spans="1:11" x14ac:dyDescent="0.25">
      <c r="A28" s="46" t="s">
        <v>11</v>
      </c>
      <c r="B28" s="46"/>
      <c r="C28" s="43">
        <f>(1+C25)^(12/$C$3)-1</f>
        <v>0.14057072502855661</v>
      </c>
      <c r="E28" s="5"/>
    </row>
    <row r="29" spans="1:11" x14ac:dyDescent="0.25">
      <c r="A29" s="47" t="s">
        <v>12</v>
      </c>
      <c r="B29" s="47"/>
      <c r="C29" s="43">
        <f>(1+C28)^(1/12)-1</f>
        <v>1.1021019975115065E-2</v>
      </c>
      <c r="E29" s="5"/>
    </row>
    <row r="30" spans="1:11" x14ac:dyDescent="0.25">
      <c r="A30" s="6"/>
      <c r="B30" s="6"/>
      <c r="C30" s="3"/>
    </row>
    <row r="32" spans="1:11" ht="17.25" customHeight="1" x14ac:dyDescent="0.25">
      <c r="A32" s="61" t="s">
        <v>31</v>
      </c>
      <c r="B32" s="61"/>
      <c r="C32" s="61"/>
      <c r="E32" s="57" t="s">
        <v>38</v>
      </c>
      <c r="F32" s="57"/>
      <c r="G32" s="57"/>
      <c r="H32" s="57"/>
      <c r="I32" s="57"/>
      <c r="J32" s="57"/>
      <c r="K32" s="57"/>
    </row>
    <row r="33" spans="1:11" x14ac:dyDescent="0.25">
      <c r="A33" s="54" t="s">
        <v>15</v>
      </c>
      <c r="B33" s="55"/>
      <c r="C33" s="16">
        <v>1.04</v>
      </c>
    </row>
    <row r="34" spans="1:11" x14ac:dyDescent="0.25">
      <c r="A34" s="53" t="s">
        <v>3</v>
      </c>
      <c r="B34" s="53"/>
      <c r="C34" s="17">
        <f>IF($C$3&lt;=0,"Tempo de Investimento Inválido",IF($C$3&lt;=6,0.225,IF($C$3&lt;=12,0.2,IF($C$3&lt;=24,0.175,IF($C$3&gt;24,0.15,"")))))</f>
        <v>0.15</v>
      </c>
    </row>
    <row r="35" spans="1:11" x14ac:dyDescent="0.25">
      <c r="A35" s="59" t="s">
        <v>5</v>
      </c>
      <c r="B35" s="59"/>
      <c r="C35" s="19">
        <v>0</v>
      </c>
      <c r="E35" s="2"/>
    </row>
    <row r="36" spans="1:11" x14ac:dyDescent="0.25">
      <c r="A36" s="46" t="s">
        <v>6</v>
      </c>
      <c r="B36" s="46"/>
      <c r="C36" s="20">
        <f>(1+C35)^(1/12)-1</f>
        <v>0</v>
      </c>
      <c r="E36" s="36"/>
    </row>
    <row r="37" spans="1:11" x14ac:dyDescent="0.25">
      <c r="A37" s="46" t="s">
        <v>1</v>
      </c>
      <c r="B37" s="46"/>
      <c r="C37" s="13">
        <f>(((((1+C8)^C3)/((1+C36)^C3)-1)*C33)*(1-C34))</f>
        <v>0.26746819678266576</v>
      </c>
      <c r="E37" s="36"/>
    </row>
    <row r="38" spans="1:11" x14ac:dyDescent="0.25">
      <c r="A38" s="46" t="s">
        <v>2</v>
      </c>
      <c r="B38" s="46"/>
      <c r="C38" s="18">
        <f>C37*$C$4</f>
        <v>30223.906236441231</v>
      </c>
    </row>
    <row r="39" spans="1:11" x14ac:dyDescent="0.25">
      <c r="A39" s="46" t="s">
        <v>4</v>
      </c>
      <c r="B39" s="46"/>
      <c r="C39" s="15">
        <f>C38+$C$4</f>
        <v>143223.90623644122</v>
      </c>
      <c r="D39" s="1"/>
      <c r="E39" s="35"/>
    </row>
    <row r="40" spans="1:11" x14ac:dyDescent="0.25">
      <c r="A40" s="46" t="s">
        <v>11</v>
      </c>
      <c r="B40" s="46"/>
      <c r="C40" s="43">
        <f>(1+C37)^(12/$C$3)-1</f>
        <v>0.12581884493419127</v>
      </c>
      <c r="D40" s="1"/>
    </row>
    <row r="41" spans="1:11" x14ac:dyDescent="0.25">
      <c r="A41" s="47" t="s">
        <v>12</v>
      </c>
      <c r="B41" s="47"/>
      <c r="C41" s="43">
        <f>(1+C40)^(1/12)-1</f>
        <v>9.9248135859091313E-3</v>
      </c>
    </row>
    <row r="42" spans="1:11" x14ac:dyDescent="0.25">
      <c r="A42" s="21"/>
      <c r="B42" s="21"/>
      <c r="C42" s="22"/>
    </row>
    <row r="44" spans="1:11" ht="49.5" customHeight="1" x14ac:dyDescent="0.25">
      <c r="A44" s="50" t="s">
        <v>10</v>
      </c>
      <c r="B44" s="50"/>
      <c r="C44" s="50"/>
      <c r="E44" s="56" t="s">
        <v>50</v>
      </c>
      <c r="F44" s="56"/>
      <c r="G44" s="56"/>
      <c r="H44" s="56"/>
      <c r="I44" s="56"/>
      <c r="J44" s="56"/>
      <c r="K44" s="56"/>
    </row>
    <row r="45" spans="1:11" x14ac:dyDescent="0.25">
      <c r="A45" s="46" t="s">
        <v>17</v>
      </c>
      <c r="B45" s="46"/>
      <c r="C45" s="25">
        <f>C4/((1+C46))</f>
        <v>112887.1128871129</v>
      </c>
    </row>
    <row r="46" spans="1:11" x14ac:dyDescent="0.25">
      <c r="A46" s="59" t="s">
        <v>30</v>
      </c>
      <c r="B46" s="59"/>
      <c r="C46" s="26">
        <v>1E-3</v>
      </c>
    </row>
    <row r="47" spans="1:11" x14ac:dyDescent="0.25">
      <c r="A47" s="46" t="s">
        <v>24</v>
      </c>
      <c r="B47" s="46"/>
      <c r="C47" s="27">
        <f>C45*C46</f>
        <v>112.88711288711291</v>
      </c>
    </row>
    <row r="48" spans="1:11" x14ac:dyDescent="0.25">
      <c r="A48" s="46" t="s">
        <v>18</v>
      </c>
      <c r="B48" s="46"/>
      <c r="C48" s="9">
        <f>C5</f>
        <v>0.14149999999999999</v>
      </c>
    </row>
    <row r="49" spans="1:11" x14ac:dyDescent="0.25">
      <c r="A49" s="46" t="s">
        <v>19</v>
      </c>
      <c r="B49" s="46"/>
      <c r="C49" s="28">
        <f>C45*((1+C48)^(C3/12))</f>
        <v>147094.43605262431</v>
      </c>
    </row>
    <row r="50" spans="1:11" x14ac:dyDescent="0.25">
      <c r="A50" s="53" t="s">
        <v>25</v>
      </c>
      <c r="B50" s="53"/>
      <c r="C50" s="29">
        <v>3.0000000000000001E-3</v>
      </c>
      <c r="E50" s="35"/>
    </row>
    <row r="51" spans="1:11" x14ac:dyDescent="0.25">
      <c r="A51" s="46" t="s">
        <v>20</v>
      </c>
      <c r="B51" s="46"/>
      <c r="C51" s="28">
        <f>($C$50*C3/12)*((C45+C49)/2)</f>
        <v>779.9449717961478</v>
      </c>
    </row>
    <row r="52" spans="1:11" x14ac:dyDescent="0.25">
      <c r="A52" s="67" t="s">
        <v>21</v>
      </c>
      <c r="B52" s="68"/>
      <c r="C52" s="28">
        <f>IF((C3&gt;12),((C46*((C3-12)/12))*((C45+C49)/2)),0)</f>
        <v>129.99088279551398</v>
      </c>
    </row>
    <row r="53" spans="1:11" x14ac:dyDescent="0.25">
      <c r="A53" s="46" t="s">
        <v>22</v>
      </c>
      <c r="B53" s="46"/>
      <c r="C53" s="30">
        <f>IF($C$3&lt;=0,"Tempo de Investimento Inválido",IF($C$3&lt;=6,0.225,IF($C$3&lt;=12,0.2,IF($C$3&lt;=24,0.175,IF($C$3&gt;24,0.15,"")))))</f>
        <v>0.15</v>
      </c>
    </row>
    <row r="54" spans="1:11" x14ac:dyDescent="0.25">
      <c r="A54" s="46" t="s">
        <v>23</v>
      </c>
      <c r="B54" s="46"/>
      <c r="C54" s="27">
        <f>C53*(C49-C45)</f>
        <v>5131.098474826711</v>
      </c>
    </row>
    <row r="55" spans="1:11" x14ac:dyDescent="0.25">
      <c r="A55" s="66" t="s">
        <v>26</v>
      </c>
      <c r="B55" s="66"/>
      <c r="C55" s="27">
        <f>C49-C51-C52-C54</f>
        <v>141053.40172320593</v>
      </c>
    </row>
    <row r="56" spans="1:11" x14ac:dyDescent="0.25">
      <c r="A56" s="46" t="s">
        <v>13</v>
      </c>
      <c r="B56" s="62"/>
      <c r="C56" s="30">
        <f>(1+C48)^(1/12)-1</f>
        <v>1.1089638098506605E-2</v>
      </c>
      <c r="G56" s="39"/>
      <c r="H56" s="39"/>
    </row>
    <row r="57" spans="1:11" x14ac:dyDescent="0.25">
      <c r="A57" s="46" t="s">
        <v>2</v>
      </c>
      <c r="B57" s="46"/>
      <c r="C57" s="31">
        <f>C55-C4</f>
        <v>28053.401723205927</v>
      </c>
      <c r="H57" s="40"/>
    </row>
    <row r="58" spans="1:11" x14ac:dyDescent="0.25">
      <c r="A58" s="46" t="s">
        <v>11</v>
      </c>
      <c r="B58" s="46"/>
      <c r="C58" s="43">
        <f>(C55/C4)^(12/$C$3)-1</f>
        <v>0.1172556005258556</v>
      </c>
      <c r="H58" s="40"/>
    </row>
    <row r="59" spans="1:11" x14ac:dyDescent="0.25">
      <c r="A59" s="47" t="s">
        <v>12</v>
      </c>
      <c r="B59" s="47"/>
      <c r="C59" s="43">
        <f>(1+C58)^(1/12)-1</f>
        <v>9.2824270998446146E-3</v>
      </c>
    </row>
    <row r="60" spans="1:11" x14ac:dyDescent="0.25">
      <c r="A60" s="21"/>
      <c r="B60" s="21"/>
      <c r="C60" s="22"/>
    </row>
    <row r="62" spans="1:11" ht="66" customHeight="1" x14ac:dyDescent="0.25">
      <c r="A62" s="50" t="s">
        <v>16</v>
      </c>
      <c r="B62" s="50"/>
      <c r="C62" s="50"/>
      <c r="E62" s="56" t="s">
        <v>51</v>
      </c>
      <c r="F62" s="56"/>
      <c r="G62" s="56"/>
      <c r="H62" s="56"/>
      <c r="I62" s="56"/>
      <c r="J62" s="56"/>
      <c r="K62" s="56"/>
    </row>
    <row r="63" spans="1:11" x14ac:dyDescent="0.25">
      <c r="A63" s="54" t="s">
        <v>14</v>
      </c>
      <c r="B63" s="55"/>
      <c r="C63" s="16">
        <v>0.92</v>
      </c>
    </row>
    <row r="64" spans="1:11" x14ac:dyDescent="0.25">
      <c r="A64" s="46" t="s">
        <v>3</v>
      </c>
      <c r="B64" s="46"/>
      <c r="C64" s="32">
        <v>0</v>
      </c>
    </row>
    <row r="65" spans="1:3" x14ac:dyDescent="0.25">
      <c r="A65" s="46" t="s">
        <v>1</v>
      </c>
      <c r="B65" s="46"/>
      <c r="C65" s="13">
        <f>(((1+$C$8)^$C$3)-1)*(C$63)</f>
        <v>0.27836056678738968</v>
      </c>
    </row>
    <row r="66" spans="1:3" x14ac:dyDescent="0.25">
      <c r="A66" s="46" t="s">
        <v>2</v>
      </c>
      <c r="B66" s="46"/>
      <c r="C66" s="18">
        <f>$C$65*$C$4</f>
        <v>31454.744046975033</v>
      </c>
    </row>
    <row r="67" spans="1:3" x14ac:dyDescent="0.25">
      <c r="A67" s="46" t="s">
        <v>4</v>
      </c>
      <c r="B67" s="46"/>
      <c r="C67" s="15">
        <f>$C$66+$C$4</f>
        <v>144454.74404697504</v>
      </c>
    </row>
    <row r="68" spans="1:3" x14ac:dyDescent="0.25">
      <c r="A68" s="46" t="s">
        <v>11</v>
      </c>
      <c r="B68" s="46"/>
      <c r="C68" s="43">
        <f>(1+C65)^(12/$C$3)-1</f>
        <v>0.13064602594270491</v>
      </c>
    </row>
    <row r="69" spans="1:3" x14ac:dyDescent="0.25">
      <c r="A69" s="47" t="s">
        <v>12</v>
      </c>
      <c r="B69" s="47"/>
      <c r="C69" s="43">
        <f>(1+C68)^(1/12)-1</f>
        <v>1.0284961486520805E-2</v>
      </c>
    </row>
    <row r="75" spans="1:3" x14ac:dyDescent="0.25">
      <c r="A75" s="50" t="s">
        <v>54</v>
      </c>
      <c r="B75" s="50"/>
      <c r="C75" s="50"/>
    </row>
    <row r="76" spans="1:3" x14ac:dyDescent="0.25">
      <c r="A76" s="54" t="s">
        <v>55</v>
      </c>
      <c r="B76" s="55"/>
      <c r="C76" s="12">
        <v>0.153</v>
      </c>
    </row>
    <row r="77" spans="1:3" x14ac:dyDescent="0.25">
      <c r="A77" s="53" t="s">
        <v>3</v>
      </c>
      <c r="B77" s="53"/>
      <c r="C77" s="17">
        <f>IF($C$3&lt;=0,"Tempo de Investimento Inválido",IF($C$3&lt;=6,0.225,IF($C$3&lt;=12,0.2,IF($C$3&lt;=24,0.175,IF($C$3&gt;24,0.15,"")))))</f>
        <v>0.15</v>
      </c>
    </row>
    <row r="78" spans="1:3" x14ac:dyDescent="0.25">
      <c r="A78" s="46" t="s">
        <v>39</v>
      </c>
      <c r="B78" s="46"/>
      <c r="C78" s="37">
        <f>(((1+$C$76)^($C$3/12))-1)*(1-$C$77)</f>
        <v>0.27999778406221476</v>
      </c>
    </row>
    <row r="79" spans="1:3" x14ac:dyDescent="0.25">
      <c r="A79" s="46" t="s">
        <v>2</v>
      </c>
      <c r="B79" s="46"/>
      <c r="C79" s="18">
        <f>$C$78*$C$4</f>
        <v>31639.749599030267</v>
      </c>
    </row>
    <row r="80" spans="1:3" x14ac:dyDescent="0.25">
      <c r="A80" s="46" t="s">
        <v>4</v>
      </c>
      <c r="B80" s="46"/>
      <c r="C80" s="15">
        <f>$C$79+$C$4</f>
        <v>144639.74959903027</v>
      </c>
    </row>
    <row r="81" spans="1:3" x14ac:dyDescent="0.25">
      <c r="A81" s="46" t="s">
        <v>11</v>
      </c>
      <c r="B81" s="46"/>
      <c r="C81" s="43">
        <f>(1+C78)^(12/$C$3)-1</f>
        <v>0.13136981239766121</v>
      </c>
    </row>
    <row r="82" spans="1:3" x14ac:dyDescent="0.25">
      <c r="A82" s="47" t="s">
        <v>12</v>
      </c>
      <c r="B82" s="47"/>
      <c r="C82" s="43">
        <f>(1+C81)^(1/12)-1</f>
        <v>1.0338840426534102E-2</v>
      </c>
    </row>
    <row r="85" spans="1:3" x14ac:dyDescent="0.25">
      <c r="A85" s="50" t="s">
        <v>56</v>
      </c>
      <c r="B85" s="50"/>
      <c r="C85" s="50"/>
    </row>
    <row r="86" spans="1:3" x14ac:dyDescent="0.25">
      <c r="A86" s="48" t="s">
        <v>57</v>
      </c>
      <c r="B86" s="49"/>
      <c r="C86" s="44">
        <v>0.08</v>
      </c>
    </row>
    <row r="87" spans="1:3" x14ac:dyDescent="0.25">
      <c r="A87" s="48" t="s">
        <v>58</v>
      </c>
      <c r="B87" s="49"/>
      <c r="C87" s="44">
        <v>6.13E-2</v>
      </c>
    </row>
    <row r="88" spans="1:3" x14ac:dyDescent="0.25">
      <c r="A88" s="51" t="s">
        <v>55</v>
      </c>
      <c r="B88" s="52"/>
      <c r="C88" s="45">
        <f>(1+C86)*(1+C87)-1</f>
        <v>0.146204</v>
      </c>
    </row>
    <row r="89" spans="1:3" x14ac:dyDescent="0.25">
      <c r="A89" s="53" t="s">
        <v>3</v>
      </c>
      <c r="B89" s="53"/>
      <c r="C89" s="17">
        <f>IF($C$3&lt;=0,"Tempo de Investimento Inválido",IF($C$3&lt;=6,0.225,IF($C$3&lt;=12,0.2,IF($C$3&lt;=24,0.175,IF($C$3&gt;24,0.15,"")))))</f>
        <v>0.15</v>
      </c>
    </row>
    <row r="90" spans="1:3" x14ac:dyDescent="0.25">
      <c r="A90" s="46" t="s">
        <v>39</v>
      </c>
      <c r="B90" s="46"/>
      <c r="C90" s="37">
        <f>(((1+$C$88)^($C$3/12))-1)*(1-$C$89)</f>
        <v>0.26671619515875356</v>
      </c>
    </row>
    <row r="91" spans="1:3" x14ac:dyDescent="0.25">
      <c r="A91" s="46" t="s">
        <v>2</v>
      </c>
      <c r="B91" s="46"/>
      <c r="C91" s="18">
        <f>$C$78*$C$4</f>
        <v>31639.749599030267</v>
      </c>
    </row>
    <row r="92" spans="1:3" x14ac:dyDescent="0.25">
      <c r="A92" s="46" t="s">
        <v>4</v>
      </c>
      <c r="B92" s="46"/>
      <c r="C92" s="15">
        <f>$C$79+$C$4</f>
        <v>144639.74959903027</v>
      </c>
    </row>
    <row r="93" spans="1:3" x14ac:dyDescent="0.25">
      <c r="A93" s="46" t="s">
        <v>11</v>
      </c>
      <c r="B93" s="46"/>
      <c r="C93" s="43">
        <f>(1+C90)^(12/$C$3)-1</f>
        <v>0.12548481570057279</v>
      </c>
    </row>
    <row r="94" spans="1:3" x14ac:dyDescent="0.25">
      <c r="A94" s="47" t="s">
        <v>12</v>
      </c>
      <c r="B94" s="47"/>
      <c r="C94" s="43">
        <f>(1+C93)^(1/12)-1</f>
        <v>9.8998398896399387E-3</v>
      </c>
    </row>
  </sheetData>
  <mergeCells count="80">
    <mergeCell ref="A48:B48"/>
    <mergeCell ref="A35:B35"/>
    <mergeCell ref="A36:B36"/>
    <mergeCell ref="A37:B37"/>
    <mergeCell ref="A38:B38"/>
    <mergeCell ref="A39:B39"/>
    <mergeCell ref="A40:B40"/>
    <mergeCell ref="A41:B41"/>
    <mergeCell ref="A44:C44"/>
    <mergeCell ref="A28:B28"/>
    <mergeCell ref="A29:B29"/>
    <mergeCell ref="A32:C32"/>
    <mergeCell ref="A23:B23"/>
    <mergeCell ref="A33:B33"/>
    <mergeCell ref="A55:B55"/>
    <mergeCell ref="A69:B69"/>
    <mergeCell ref="A64:B64"/>
    <mergeCell ref="A49:B49"/>
    <mergeCell ref="A50:B50"/>
    <mergeCell ref="A51:B51"/>
    <mergeCell ref="A52:B52"/>
    <mergeCell ref="A53:B53"/>
    <mergeCell ref="A54:B54"/>
    <mergeCell ref="A56:B56"/>
    <mergeCell ref="A57:B57"/>
    <mergeCell ref="A58:B58"/>
    <mergeCell ref="A59:B59"/>
    <mergeCell ref="A62:C62"/>
    <mergeCell ref="A68:B68"/>
    <mergeCell ref="A63:B63"/>
    <mergeCell ref="A65:B65"/>
    <mergeCell ref="A66:B66"/>
    <mergeCell ref="A67:B67"/>
    <mergeCell ref="A1:K1"/>
    <mergeCell ref="A9:B9"/>
    <mergeCell ref="A12:C12"/>
    <mergeCell ref="A13:B13"/>
    <mergeCell ref="A15:B15"/>
    <mergeCell ref="A14:B14"/>
    <mergeCell ref="A3:B3"/>
    <mergeCell ref="A4:B4"/>
    <mergeCell ref="A5:B5"/>
    <mergeCell ref="A6:B6"/>
    <mergeCell ref="A7:B7"/>
    <mergeCell ref="E22:K22"/>
    <mergeCell ref="E62:K62"/>
    <mergeCell ref="E44:K44"/>
    <mergeCell ref="E32:K32"/>
    <mergeCell ref="A8:B8"/>
    <mergeCell ref="A16:B16"/>
    <mergeCell ref="A47:B47"/>
    <mergeCell ref="A17:B17"/>
    <mergeCell ref="A19:B19"/>
    <mergeCell ref="A18:B18"/>
    <mergeCell ref="A34:B34"/>
    <mergeCell ref="A22:C22"/>
    <mergeCell ref="A24:B24"/>
    <mergeCell ref="A25:B25"/>
    <mergeCell ref="A26:B26"/>
    <mergeCell ref="A27:B27"/>
    <mergeCell ref="A45:B45"/>
    <mergeCell ref="A46:B46"/>
    <mergeCell ref="A80:B80"/>
    <mergeCell ref="A81:B81"/>
    <mergeCell ref="A82:B82"/>
    <mergeCell ref="A75:C75"/>
    <mergeCell ref="A76:B76"/>
    <mergeCell ref="A77:B77"/>
    <mergeCell ref="A78:B78"/>
    <mergeCell ref="A79:B79"/>
    <mergeCell ref="A85:C85"/>
    <mergeCell ref="A88:B88"/>
    <mergeCell ref="A89:B89"/>
    <mergeCell ref="A90:B90"/>
    <mergeCell ref="A91:B91"/>
    <mergeCell ref="A92:B92"/>
    <mergeCell ref="A93:B93"/>
    <mergeCell ref="A94:B94"/>
    <mergeCell ref="A86:B86"/>
    <mergeCell ref="A87:B87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- renda fixa</vt:lpstr>
    </vt:vector>
  </TitlesOfParts>
  <Company>FGV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Bandeira</dc:creator>
  <cp:lastModifiedBy>joao.sandrini</cp:lastModifiedBy>
  <dcterms:created xsi:type="dcterms:W3CDTF">2012-04-18T22:49:31Z</dcterms:created>
  <dcterms:modified xsi:type="dcterms:W3CDTF">2015-07-31T23:23:00Z</dcterms:modified>
</cp:coreProperties>
</file>