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5715" windowHeight="5955"/>
  </bookViews>
  <sheets>
    <sheet name="RESULTADOS" sheetId="1" r:id="rId1"/>
    <sheet name="PATRIMONIO LIQUIDO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40" i="1" l="1"/>
  <c r="G20" i="1"/>
  <c r="M24" i="1"/>
  <c r="B19" i="1"/>
  <c r="J13" i="1"/>
  <c r="G13" i="1"/>
  <c r="N11" i="1"/>
  <c r="J23" i="1"/>
  <c r="J22" i="1"/>
  <c r="B26" i="1"/>
  <c r="B5" i="1" l="1"/>
  <c r="B7" i="1"/>
  <c r="B63" i="1"/>
  <c r="B62" i="1"/>
  <c r="B58" i="1"/>
  <c r="B57" i="1"/>
  <c r="B60" i="1" s="1"/>
  <c r="B51" i="1"/>
  <c r="B50" i="1"/>
  <c r="B49" i="1"/>
  <c r="B48" i="1"/>
  <c r="B14" i="1"/>
  <c r="B52" i="1" s="1"/>
  <c r="B24" i="1"/>
  <c r="B64" i="1" l="1"/>
  <c r="B8" i="1"/>
  <c r="B4" i="1"/>
  <c r="B6" i="1"/>
  <c r="B41" i="1" l="1"/>
  <c r="B47" i="1"/>
  <c r="B3" i="1"/>
  <c r="B25" i="1"/>
  <c r="B33" i="1"/>
  <c r="B46" i="1" s="1"/>
  <c r="B18" i="2"/>
  <c r="B20" i="2" s="1"/>
  <c r="B6" i="2"/>
  <c r="B36" i="1" l="1"/>
  <c r="L8" i="1" s="1"/>
  <c r="B54" i="1"/>
  <c r="B53" i="1"/>
  <c r="B38" i="1" l="1"/>
  <c r="O10" i="1" s="1"/>
  <c r="C38" i="1" l="1"/>
</calcChain>
</file>

<file path=xl/sharedStrings.xml><?xml version="1.0" encoding="utf-8"?>
<sst xmlns="http://schemas.openxmlformats.org/spreadsheetml/2006/main" count="111" uniqueCount="109">
  <si>
    <t>MÊS</t>
  </si>
  <si>
    <t>ATIVO</t>
  </si>
  <si>
    <t>ESTOQUES</t>
  </si>
  <si>
    <t>INSTALAÇÕES</t>
  </si>
  <si>
    <t>PASSIVO</t>
  </si>
  <si>
    <t>FORNECEDORES A VENCER</t>
  </si>
  <si>
    <t>FORNECEDORES VENCIDOS</t>
  </si>
  <si>
    <t>ELSON</t>
  </si>
  <si>
    <t>CEF</t>
  </si>
  <si>
    <t>BB</t>
  </si>
  <si>
    <t>SICREDI</t>
  </si>
  <si>
    <t>PATRIMONIO LIQUIDO</t>
  </si>
  <si>
    <t>SIMPLES ATRASADO</t>
  </si>
  <si>
    <t>CONTAS A RECEBER</t>
  </si>
  <si>
    <t>FCO SOCIA GRAZIELA</t>
  </si>
  <si>
    <t>Emprestimos BB/pessoa fisica Pri</t>
  </si>
  <si>
    <t>MÃE GRAZI</t>
  </si>
  <si>
    <t>Tio Grazi</t>
  </si>
  <si>
    <t>Rogério</t>
  </si>
  <si>
    <t>Paulo</t>
  </si>
  <si>
    <t>TIPO</t>
  </si>
  <si>
    <t>VENCIDO</t>
  </si>
  <si>
    <t>SIMPLES PARCELADO</t>
  </si>
  <si>
    <t>X60</t>
  </si>
  <si>
    <t>SIMPLES VENCIDO</t>
  </si>
  <si>
    <t>ICMS VENCIDO</t>
  </si>
  <si>
    <t>DISTRIBUIDORAS</t>
  </si>
  <si>
    <t>ALFAMED</t>
  </si>
  <si>
    <t>X11</t>
  </si>
  <si>
    <t>INSS PARCELADO</t>
  </si>
  <si>
    <t>NEGOCIADO</t>
  </si>
  <si>
    <t>ACERTO COM FUNCIONARIOS</t>
  </si>
  <si>
    <t>ISABEL</t>
  </si>
  <si>
    <t>IVAN</t>
  </si>
  <si>
    <t>TOTAL ESTIMADO DAS DIVIDAS</t>
  </si>
  <si>
    <t>Emprestimo Elson PGTO BOLETOS</t>
  </si>
  <si>
    <t>Emprestimos CEF/Deve Farma pereira</t>
  </si>
  <si>
    <t>Grazi</t>
  </si>
  <si>
    <t xml:space="preserve">emprestimos bancarios </t>
  </si>
  <si>
    <t>FGTS funcionarios atrasado</t>
  </si>
  <si>
    <t>INSS VENCIDO atrasado</t>
  </si>
  <si>
    <t>pagar com a venda loja</t>
  </si>
  <si>
    <t>e impostos já parcelados</t>
  </si>
  <si>
    <t>DIVIDAS A CURTO PRAZO</t>
  </si>
  <si>
    <t>DÍVIDAS A LONGO PRAZO</t>
  </si>
  <si>
    <t>DIVIDAS DIVERSAS</t>
  </si>
  <si>
    <t>PARCELAS</t>
  </si>
  <si>
    <t>EMPRESTIMOS BANCARIO e OUTROS</t>
  </si>
  <si>
    <t>Priscila</t>
  </si>
  <si>
    <t xml:space="preserve"> PEREIRA REIS</t>
  </si>
  <si>
    <t>Emprestimo Sicredi/juridico Pereira Reis</t>
  </si>
  <si>
    <t>29x504,00 e 22x1.063,00</t>
  </si>
  <si>
    <t>18x908,00 e 18x544,00</t>
  </si>
  <si>
    <t>Emprestimo Sicredi/pessoa fisica Grazi</t>
  </si>
  <si>
    <t>48x2.390,00</t>
  </si>
  <si>
    <t>Emprestimo da CEF já pago pela Farma Pereira</t>
  </si>
  <si>
    <t>boletos a vencer até 12/2019</t>
  </si>
  <si>
    <t xml:space="preserve"> 60 parcelas de 2400,00</t>
  </si>
  <si>
    <t>boletos atrasados diversos</t>
  </si>
  <si>
    <t>negociado com cheque Elson</t>
  </si>
  <si>
    <t>NÃO VAI PAGAR AGORA</t>
  </si>
  <si>
    <t>SERÁ NEGOCIADO</t>
  </si>
  <si>
    <t>MASTER FARMA parcelamento</t>
  </si>
  <si>
    <t>3 cheques 3.333,00</t>
  </si>
  <si>
    <t>DIVIDAS QUE SERÃO PAGAS COM A VENDA DA LOJA(Pela Graça 300 mil)</t>
  </si>
  <si>
    <t>FGTS</t>
  </si>
  <si>
    <t xml:space="preserve">acerto com funcionarios </t>
  </si>
  <si>
    <t>MASTER FARMA</t>
  </si>
  <si>
    <t>Tio Grazi (juro alto)</t>
  </si>
  <si>
    <t>Rogerio</t>
  </si>
  <si>
    <t>Paulo (juro alto)</t>
  </si>
  <si>
    <t>Boletos</t>
  </si>
  <si>
    <t>Robson</t>
  </si>
  <si>
    <t>Emprestimo pessoa fisica Grazi SICREDI</t>
  </si>
  <si>
    <t>Emprestimo BB pessoa fisica Pri</t>
  </si>
  <si>
    <t>GRAZI PAGA A LONGO PRAZO</t>
  </si>
  <si>
    <t>PRISCILA PAGA A LONGO PRAZO</t>
  </si>
  <si>
    <t>Emprestimo pessoa juridica Sicredi</t>
  </si>
  <si>
    <t>Tintas Fachada Master Farma/3x293,57</t>
  </si>
  <si>
    <t>Elson</t>
  </si>
  <si>
    <t>Robson/Vilma mãe Grazi</t>
  </si>
  <si>
    <t>sub total</t>
  </si>
  <si>
    <t>Declaramos que, a partir da data... A sócia Priscila Souza Pereira, se desliga da sociedade Pereira Reis...</t>
  </si>
  <si>
    <t>conforme acordo com a sócia Graziela Ferreira Reis  fica estabelecido o seguinte acerto entre ambas as partes</t>
  </si>
  <si>
    <t>O montante do individamento da empresa nessa data é R$</t>
  </si>
  <si>
    <t>Sendo dividido entre as partes, conforme cotas em contrato social que é de 50% para ambas ficou acordado que a</t>
  </si>
  <si>
    <t xml:space="preserve">socia Graziela assume parte do montante de divida que caberia a sócia Priscila no valor de </t>
  </si>
  <si>
    <t xml:space="preserve">A sócia Priscila assume o montante de </t>
  </si>
  <si>
    <t>e ao empréstimo do Banco do Brasil em nome da sócia Priscila no valor de</t>
  </si>
  <si>
    <t xml:space="preserve">em nome da Farma Pereira no valor de </t>
  </si>
  <si>
    <t xml:space="preserve">referente ao empréstimo da Caixa Economica </t>
  </si>
  <si>
    <t xml:space="preserve">ao senhor Elson Carlos Pereira, o qual, desse valor já pagou por ocasião da assinatura desse acordo o valor de </t>
  </si>
  <si>
    <t xml:space="preserve">restando, portanto, </t>
  </si>
  <si>
    <t xml:space="preserve">que deverão ser pagos até  </t>
  </si>
  <si>
    <t xml:space="preserve">Em acordo a sócia Graziela fica responsável em pagar do montante geral o valor de </t>
  </si>
  <si>
    <t xml:space="preserve">ao senhor Rogério Albano da seguinte forma, </t>
  </si>
  <si>
    <t>serão abatidos no valor do aluguel do mesmo quitando os meses de setembro, outubro e novembro.</t>
  </si>
  <si>
    <t>A sócia Graziela se compromete em pagar a dívida de</t>
  </si>
  <si>
    <t xml:space="preserve">imposto, INSS,FGTS e Simples atrasados e tambem, os negociados num montante de  </t>
  </si>
  <si>
    <t>que será renegociado em Janeiro de 2020 no sistema PERTs por acasião da liberação para reparcelamento.</t>
  </si>
  <si>
    <t>no dia 19 de agosto de 2019</t>
  </si>
  <si>
    <t>no dia 19 de setembro 2019</t>
  </si>
  <si>
    <t>no dia 19 de outubro 2019</t>
  </si>
  <si>
    <t>líquido, com 60 parcelas de 2400,00</t>
  </si>
  <si>
    <t>líquido com 48 parcelas de 2.390,00</t>
  </si>
  <si>
    <t>janeiro do ano 2019</t>
  </si>
  <si>
    <t xml:space="preserve">sobre o apartamento </t>
  </si>
  <si>
    <t>plano A- substituir o bem em garantia</t>
  </si>
  <si>
    <t>plano b - fazer um financiamento e quitar o imovel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</si>
</sst>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2" xfId="0" applyNumberFormat="1" applyFont="1" applyBorder="1"/>
    <xf numFmtId="4" fontId="1" fillId="2" borderId="2" xfId="0" applyNumberFormat="1" applyFont="1" applyFill="1" applyBorder="1"/>
    <xf numFmtId="4" fontId="0" fillId="0" borderId="2" xfId="0" applyNumberFormat="1" applyBorder="1"/>
    <xf numFmtId="164" fontId="0" fillId="0" borderId="0" xfId="0" applyNumberFormat="1"/>
    <xf numFmtId="0" fontId="1" fillId="0" borderId="5" xfId="0" applyFont="1" applyFill="1" applyBorder="1"/>
    <xf numFmtId="4" fontId="0" fillId="0" borderId="2" xfId="0" applyNumberFormat="1" applyBorder="1" applyAlignment="1">
      <alignment horizontal="center"/>
    </xf>
    <xf numFmtId="4" fontId="1" fillId="5" borderId="2" xfId="0" applyNumberFormat="1" applyFont="1" applyFill="1" applyBorder="1"/>
    <xf numFmtId="4" fontId="1" fillId="6" borderId="2" xfId="0" applyNumberFormat="1" applyFont="1" applyFill="1" applyBorder="1"/>
    <xf numFmtId="0" fontId="1" fillId="6" borderId="2" xfId="0" applyFont="1" applyFill="1" applyBorder="1"/>
    <xf numFmtId="0" fontId="1" fillId="5" borderId="2" xfId="0" applyFont="1" applyFill="1" applyBorder="1"/>
    <xf numFmtId="4" fontId="0" fillId="5" borderId="4" xfId="0" applyNumberFormat="1" applyFill="1" applyBorder="1"/>
    <xf numFmtId="0" fontId="0" fillId="5" borderId="4" xfId="0" applyFill="1" applyBorder="1"/>
    <xf numFmtId="0" fontId="0" fillId="5" borderId="6" xfId="0" applyFill="1" applyBorder="1"/>
    <xf numFmtId="4" fontId="0" fillId="7" borderId="8" xfId="0" applyNumberFormat="1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10" xfId="0" applyBorder="1"/>
    <xf numFmtId="0" fontId="0" fillId="0" borderId="1" xfId="0" applyBorder="1"/>
    <xf numFmtId="0" fontId="0" fillId="7" borderId="1" xfId="0" applyFill="1" applyBorder="1"/>
    <xf numFmtId="0" fontId="0" fillId="7" borderId="11" xfId="0" applyFill="1" applyBorder="1"/>
    <xf numFmtId="17" fontId="1" fillId="2" borderId="6" xfId="0" applyNumberFormat="1" applyFont="1" applyFill="1" applyBorder="1"/>
    <xf numFmtId="17" fontId="1" fillId="2" borderId="1" xfId="0" applyNumberFormat="1" applyFont="1" applyFill="1" applyBorder="1"/>
    <xf numFmtId="17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/>
    <xf numFmtId="4" fontId="4" fillId="2" borderId="2" xfId="0" applyNumberFormat="1" applyFont="1" applyFill="1" applyBorder="1"/>
    <xf numFmtId="4" fontId="2" fillId="4" borderId="2" xfId="0" applyNumberFormat="1" applyFont="1" applyFill="1" applyBorder="1" applyAlignment="1">
      <alignment horizontal="center"/>
    </xf>
    <xf numFmtId="4" fontId="0" fillId="4" borderId="2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7" xfId="0" applyFont="1" applyFill="1" applyBorder="1"/>
    <xf numFmtId="0" fontId="1" fillId="0" borderId="2" xfId="0" applyFont="1" applyFill="1" applyBorder="1"/>
    <xf numFmtId="4" fontId="1" fillId="0" borderId="2" xfId="0" applyNumberFormat="1" applyFont="1" applyFill="1" applyBorder="1"/>
    <xf numFmtId="0" fontId="1" fillId="4" borderId="2" xfId="0" applyFont="1" applyFill="1" applyBorder="1"/>
    <xf numFmtId="4" fontId="1" fillId="4" borderId="2" xfId="0" applyNumberFormat="1" applyFont="1" applyFill="1" applyBorder="1"/>
    <xf numFmtId="0" fontId="5" fillId="0" borderId="0" xfId="0" applyFont="1"/>
    <xf numFmtId="17" fontId="5" fillId="0" borderId="0" xfId="0" applyNumberFormat="1" applyFont="1"/>
    <xf numFmtId="4" fontId="1" fillId="3" borderId="2" xfId="0" applyNumberFormat="1" applyFont="1" applyFill="1" applyBorder="1"/>
    <xf numFmtId="4" fontId="3" fillId="3" borderId="2" xfId="0" applyNumberFormat="1" applyFont="1" applyFill="1" applyBorder="1"/>
    <xf numFmtId="0" fontId="3" fillId="2" borderId="5" xfId="0" applyFont="1" applyFill="1" applyBorder="1"/>
    <xf numFmtId="4" fontId="2" fillId="2" borderId="2" xfId="0" applyNumberFormat="1" applyFont="1" applyFill="1" applyBorder="1"/>
    <xf numFmtId="4" fontId="3" fillId="2" borderId="2" xfId="0" applyNumberFormat="1" applyFont="1" applyFill="1" applyBorder="1"/>
    <xf numFmtId="4" fontId="0" fillId="3" borderId="0" xfId="0" applyNumberFormat="1" applyFill="1"/>
    <xf numFmtId="0" fontId="0" fillId="3" borderId="2" xfId="0" applyFill="1" applyBorder="1"/>
    <xf numFmtId="0" fontId="0" fillId="0" borderId="2" xfId="0" applyBorder="1"/>
    <xf numFmtId="4" fontId="0" fillId="3" borderId="2" xfId="0" applyNumberFormat="1" applyFill="1" applyBorder="1"/>
    <xf numFmtId="0" fontId="1" fillId="3" borderId="2" xfId="0" applyFont="1" applyFill="1" applyBorder="1"/>
    <xf numFmtId="0" fontId="3" fillId="3" borderId="2" xfId="0" applyFont="1" applyFill="1" applyBorder="1"/>
    <xf numFmtId="0" fontId="0" fillId="7" borderId="0" xfId="0" applyFont="1" applyFill="1"/>
    <xf numFmtId="0" fontId="0" fillId="7" borderId="0" xfId="0" applyFill="1"/>
    <xf numFmtId="0" fontId="0" fillId="0" borderId="0" xfId="0" applyFill="1"/>
    <xf numFmtId="0" fontId="2" fillId="7" borderId="0" xfId="0" applyFont="1" applyFill="1"/>
    <xf numFmtId="0" fontId="2" fillId="0" borderId="0" xfId="0" applyFont="1" applyFill="1"/>
    <xf numFmtId="0" fontId="2" fillId="3" borderId="2" xfId="0" applyFont="1" applyFill="1" applyBorder="1"/>
    <xf numFmtId="4" fontId="0" fillId="2" borderId="0" xfId="0" applyNumberFormat="1" applyFill="1"/>
    <xf numFmtId="4" fontId="2" fillId="0" borderId="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7" fontId="3" fillId="2" borderId="3" xfId="0" applyNumberFormat="1" applyFont="1" applyFill="1" applyBorder="1" applyAlignment="1">
      <alignment horizontal="center"/>
    </xf>
    <xf numFmtId="17" fontId="3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C1" zoomScale="80" zoomScaleNormal="80" workbookViewId="0">
      <selection activeCell="G27" sqref="G27"/>
    </sheetView>
  </sheetViews>
  <sheetFormatPr defaultRowHeight="15" x14ac:dyDescent="0.25"/>
  <cols>
    <col min="1" max="1" width="39" customWidth="1"/>
    <col min="2" max="2" width="15.85546875" customWidth="1"/>
    <col min="3" max="3" width="12.85546875" customWidth="1"/>
    <col min="4" max="4" width="12.140625" customWidth="1"/>
    <col min="5" max="5" width="10.140625" customWidth="1"/>
    <col min="6" max="6" width="12.7109375" customWidth="1"/>
    <col min="7" max="7" width="15.5703125" customWidth="1"/>
    <col min="8" max="8" width="10.85546875" bestFit="1" customWidth="1"/>
    <col min="9" max="9" width="12.140625" customWidth="1"/>
    <col min="10" max="10" width="14.42578125" customWidth="1"/>
    <col min="12" max="12" width="10.85546875" customWidth="1"/>
    <col min="13" max="13" width="12.5703125" customWidth="1"/>
    <col min="14" max="14" width="11.7109375" customWidth="1"/>
    <col min="15" max="15" width="11" customWidth="1"/>
    <col min="16" max="16" width="19.5703125" customWidth="1"/>
    <col min="17" max="17" width="10.5703125" customWidth="1"/>
  </cols>
  <sheetData>
    <row r="1" spans="1:17" x14ac:dyDescent="0.25">
      <c r="A1" s="59" t="s">
        <v>49</v>
      </c>
      <c r="B1" s="60"/>
      <c r="C1" s="60"/>
      <c r="D1" s="61"/>
    </row>
    <row r="2" spans="1:17" x14ac:dyDescent="0.25">
      <c r="A2" s="27" t="s">
        <v>20</v>
      </c>
      <c r="B2" s="25" t="s">
        <v>21</v>
      </c>
      <c r="C2" s="62" t="s">
        <v>30</v>
      </c>
      <c r="D2" s="63"/>
    </row>
    <row r="3" spans="1:17" x14ac:dyDescent="0.25">
      <c r="A3" s="26" t="s">
        <v>45</v>
      </c>
      <c r="B3" s="29">
        <f>B4+B10+B11</f>
        <v>3589.4700000000003</v>
      </c>
      <c r="C3" s="24"/>
      <c r="D3" s="23" t="s">
        <v>46</v>
      </c>
    </row>
    <row r="4" spans="1:17" x14ac:dyDescent="0.25">
      <c r="A4" s="49" t="s">
        <v>39</v>
      </c>
      <c r="B4" s="40">
        <f>3045.94+543.53</f>
        <v>3589.4700000000003</v>
      </c>
      <c r="C4" s="3"/>
      <c r="D4" s="3"/>
    </row>
    <row r="5" spans="1:17" x14ac:dyDescent="0.25">
      <c r="A5" s="36" t="s">
        <v>29</v>
      </c>
      <c r="B5" s="37">
        <f>510*11</f>
        <v>5610</v>
      </c>
      <c r="C5" s="37">
        <v>510.11</v>
      </c>
      <c r="D5" s="37" t="s">
        <v>28</v>
      </c>
    </row>
    <row r="6" spans="1:17" x14ac:dyDescent="0.25">
      <c r="A6" s="36" t="s">
        <v>40</v>
      </c>
      <c r="B6" s="37">
        <f>7603.84+699.45</f>
        <v>8303.2900000000009</v>
      </c>
      <c r="C6" s="37"/>
      <c r="D6" s="37"/>
      <c r="E6" s="38" t="s">
        <v>60</v>
      </c>
      <c r="F6" s="38"/>
      <c r="G6" t="s">
        <v>82</v>
      </c>
    </row>
    <row r="7" spans="1:17" x14ac:dyDescent="0.25">
      <c r="A7" s="36" t="s">
        <v>22</v>
      </c>
      <c r="B7" s="37">
        <f>839.77*60</f>
        <v>50386.2</v>
      </c>
      <c r="C7" s="37">
        <v>839.77</v>
      </c>
      <c r="D7" s="37" t="s">
        <v>23</v>
      </c>
      <c r="E7" s="38" t="s">
        <v>61</v>
      </c>
      <c r="F7" s="38"/>
      <c r="G7" s="1" t="s">
        <v>83</v>
      </c>
    </row>
    <row r="8" spans="1:17" x14ac:dyDescent="0.25">
      <c r="A8" s="36" t="s">
        <v>24</v>
      </c>
      <c r="B8" s="37">
        <f>12523.8+4000</f>
        <v>16523.8</v>
      </c>
      <c r="C8" s="37"/>
      <c r="D8" s="37"/>
      <c r="E8" s="39">
        <v>43831</v>
      </c>
      <c r="F8" s="38"/>
      <c r="G8" s="1" t="s">
        <v>84</v>
      </c>
      <c r="L8" s="57">
        <f>B36</f>
        <v>636981.47</v>
      </c>
      <c r="M8" s="58"/>
    </row>
    <row r="9" spans="1:17" x14ac:dyDescent="0.25">
      <c r="A9" s="36" t="s">
        <v>25</v>
      </c>
      <c r="B9" s="37">
        <v>643.16</v>
      </c>
      <c r="C9" s="37"/>
      <c r="D9" s="37"/>
      <c r="G9" t="s">
        <v>85</v>
      </c>
    </row>
    <row r="10" spans="1:17" x14ac:dyDescent="0.25">
      <c r="A10" s="34"/>
      <c r="B10" s="35">
        <v>0</v>
      </c>
      <c r="C10" s="3"/>
      <c r="D10" s="3" t="s">
        <v>0</v>
      </c>
      <c r="G10" t="s">
        <v>86</v>
      </c>
      <c r="O10" s="1">
        <f>B38-B64</f>
        <v>151490.73499999999</v>
      </c>
      <c r="P10" s="1"/>
    </row>
    <row r="11" spans="1:17" x14ac:dyDescent="0.25">
      <c r="A11" s="34"/>
      <c r="B11" s="35">
        <v>0</v>
      </c>
      <c r="C11" s="3"/>
      <c r="D11" s="3"/>
      <c r="G11" t="s">
        <v>94</v>
      </c>
      <c r="H11" s="1"/>
      <c r="I11" s="1"/>
      <c r="M11" s="1"/>
      <c r="N11" s="1">
        <f>B24+B25+B26</f>
        <v>100512</v>
      </c>
      <c r="O11" s="1"/>
      <c r="P11" s="1"/>
    </row>
    <row r="12" spans="1:17" x14ac:dyDescent="0.25">
      <c r="A12" s="2"/>
      <c r="B12" s="3">
        <v>0</v>
      </c>
      <c r="C12" s="3">
        <v>0</v>
      </c>
      <c r="D12" s="3"/>
      <c r="G12" t="s">
        <v>91</v>
      </c>
      <c r="J12" s="1"/>
      <c r="Q12" s="1"/>
    </row>
    <row r="13" spans="1:17" x14ac:dyDescent="0.25">
      <c r="A13" s="2"/>
      <c r="B13" s="3">
        <v>0</v>
      </c>
      <c r="C13" s="3">
        <v>0</v>
      </c>
      <c r="D13" s="3"/>
      <c r="G13" s="1">
        <f>3200+2421+20000+891</f>
        <v>26512</v>
      </c>
      <c r="H13" t="s">
        <v>92</v>
      </c>
      <c r="J13" s="1">
        <f>N11-G13</f>
        <v>74000</v>
      </c>
      <c r="K13" t="s">
        <v>93</v>
      </c>
      <c r="N13" s="1" t="s">
        <v>105</v>
      </c>
    </row>
    <row r="14" spans="1:17" x14ac:dyDescent="0.25">
      <c r="A14" s="50" t="s">
        <v>26</v>
      </c>
      <c r="B14" s="41">
        <f>B16+B17</f>
        <v>110200</v>
      </c>
      <c r="C14" s="4">
        <v>0</v>
      </c>
      <c r="D14" s="4"/>
      <c r="G14" t="s">
        <v>97</v>
      </c>
      <c r="K14" s="1">
        <v>5300</v>
      </c>
      <c r="L14" t="s">
        <v>95</v>
      </c>
      <c r="N14" s="1"/>
    </row>
    <row r="15" spans="1:17" x14ac:dyDescent="0.25">
      <c r="A15" s="49" t="s">
        <v>27</v>
      </c>
      <c r="B15" s="40">
        <v>0</v>
      </c>
      <c r="C15" s="3" t="s">
        <v>59</v>
      </c>
      <c r="D15" s="3"/>
      <c r="G15">
        <v>2000</v>
      </c>
      <c r="H15" t="s">
        <v>100</v>
      </c>
    </row>
    <row r="16" spans="1:17" x14ac:dyDescent="0.25">
      <c r="A16" s="49" t="s">
        <v>58</v>
      </c>
      <c r="B16" s="40">
        <v>27400</v>
      </c>
      <c r="C16" s="3"/>
      <c r="D16" s="3"/>
      <c r="G16">
        <v>1000</v>
      </c>
      <c r="H16" t="s">
        <v>101</v>
      </c>
    </row>
    <row r="17" spans="1:14" x14ac:dyDescent="0.25">
      <c r="A17" s="49" t="s">
        <v>56</v>
      </c>
      <c r="B17" s="40">
        <v>82800</v>
      </c>
      <c r="C17" s="3"/>
      <c r="D17" s="3"/>
      <c r="G17">
        <v>1000</v>
      </c>
      <c r="H17" t="s">
        <v>102</v>
      </c>
    </row>
    <row r="18" spans="1:14" x14ac:dyDescent="0.25">
      <c r="A18" s="2"/>
      <c r="B18" s="3">
        <v>0</v>
      </c>
      <c r="C18" s="3"/>
      <c r="D18" s="3"/>
      <c r="G18">
        <v>1300</v>
      </c>
      <c r="H18" t="s">
        <v>96</v>
      </c>
    </row>
    <row r="19" spans="1:14" x14ac:dyDescent="0.25">
      <c r="A19" s="28" t="s">
        <v>47</v>
      </c>
      <c r="B19" s="44">
        <f>B20+B21+B22+B23+B24+B25+B26+B27+B28+B29+B30+B31</f>
        <v>503742</v>
      </c>
      <c r="C19" s="4"/>
      <c r="D19" s="4"/>
      <c r="G19" t="s">
        <v>97</v>
      </c>
      <c r="K19" t="s">
        <v>98</v>
      </c>
    </row>
    <row r="20" spans="1:14" x14ac:dyDescent="0.25">
      <c r="A20" s="11" t="s">
        <v>36</v>
      </c>
      <c r="B20" s="10">
        <v>112000</v>
      </c>
      <c r="C20" s="3" t="s">
        <v>57</v>
      </c>
      <c r="D20" s="3"/>
      <c r="G20" s="1">
        <f>B5+B6+B7+B8+B9</f>
        <v>81466.45</v>
      </c>
      <c r="H20" t="s">
        <v>99</v>
      </c>
    </row>
    <row r="21" spans="1:14" x14ac:dyDescent="0.25">
      <c r="A21" s="11" t="s">
        <v>15</v>
      </c>
      <c r="B21" s="10">
        <v>55000</v>
      </c>
      <c r="C21" s="3" t="s">
        <v>54</v>
      </c>
      <c r="D21" s="3"/>
    </row>
    <row r="22" spans="1:14" x14ac:dyDescent="0.25">
      <c r="A22" s="11" t="s">
        <v>50</v>
      </c>
      <c r="B22" s="10">
        <v>19130</v>
      </c>
      <c r="C22" s="3" t="s">
        <v>52</v>
      </c>
      <c r="D22" s="3"/>
      <c r="G22" t="s">
        <v>87</v>
      </c>
      <c r="J22" s="1">
        <f>B64</f>
        <v>167000</v>
      </c>
      <c r="K22" t="s">
        <v>90</v>
      </c>
    </row>
    <row r="23" spans="1:14" x14ac:dyDescent="0.25">
      <c r="A23" s="11" t="s">
        <v>53</v>
      </c>
      <c r="B23" s="10">
        <v>21500</v>
      </c>
      <c r="C23" s="3" t="s">
        <v>51</v>
      </c>
      <c r="D23" s="3"/>
      <c r="G23" t="s">
        <v>89</v>
      </c>
      <c r="J23" s="1">
        <f>B62</f>
        <v>112000</v>
      </c>
      <c r="K23" t="s">
        <v>103</v>
      </c>
      <c r="N23" s="1"/>
    </row>
    <row r="24" spans="1:14" x14ac:dyDescent="0.25">
      <c r="A24" s="49" t="s">
        <v>35</v>
      </c>
      <c r="B24" s="40">
        <f>50000+3200+2421+20000</f>
        <v>75621</v>
      </c>
      <c r="C24" s="3"/>
      <c r="D24" s="3"/>
      <c r="G24" t="s">
        <v>88</v>
      </c>
      <c r="M24" s="1">
        <f>B21</f>
        <v>55000</v>
      </c>
      <c r="N24" s="1" t="s">
        <v>104</v>
      </c>
    </row>
    <row r="25" spans="1:14" x14ac:dyDescent="0.25">
      <c r="A25" s="49" t="s">
        <v>55</v>
      </c>
      <c r="B25" s="40">
        <f>2400*10</f>
        <v>24000</v>
      </c>
      <c r="C25" s="3"/>
      <c r="D25" s="3"/>
      <c r="G25" t="s">
        <v>106</v>
      </c>
    </row>
    <row r="26" spans="1:14" x14ac:dyDescent="0.25">
      <c r="A26" s="49" t="s">
        <v>78</v>
      </c>
      <c r="B26" s="40">
        <f>3*297</f>
        <v>891</v>
      </c>
      <c r="C26" s="3"/>
      <c r="D26" s="3"/>
      <c r="G26" t="s">
        <v>107</v>
      </c>
    </row>
    <row r="27" spans="1:14" x14ac:dyDescent="0.25">
      <c r="A27" s="49" t="s">
        <v>17</v>
      </c>
      <c r="B27" s="40">
        <v>37300</v>
      </c>
      <c r="C27" s="3"/>
      <c r="D27" s="3"/>
      <c r="G27" t="s">
        <v>108</v>
      </c>
    </row>
    <row r="28" spans="1:14" x14ac:dyDescent="0.25">
      <c r="A28" s="12" t="s">
        <v>80</v>
      </c>
      <c r="B28" s="9">
        <v>130000</v>
      </c>
      <c r="C28" s="3"/>
      <c r="D28" s="3"/>
    </row>
    <row r="29" spans="1:14" x14ac:dyDescent="0.25">
      <c r="A29" s="49" t="s">
        <v>18</v>
      </c>
      <c r="B29" s="40">
        <v>5300</v>
      </c>
      <c r="C29" s="3"/>
      <c r="D29" s="3"/>
    </row>
    <row r="30" spans="1:14" x14ac:dyDescent="0.25">
      <c r="A30" s="49" t="s">
        <v>19</v>
      </c>
      <c r="B30" s="40">
        <v>13000</v>
      </c>
      <c r="C30" s="3"/>
      <c r="D30" s="3"/>
    </row>
    <row r="31" spans="1:14" x14ac:dyDescent="0.25">
      <c r="A31" s="49" t="s">
        <v>62</v>
      </c>
      <c r="B31" s="40">
        <v>10000</v>
      </c>
      <c r="C31" s="3" t="s">
        <v>63</v>
      </c>
      <c r="D31" s="3"/>
    </row>
    <row r="32" spans="1:14" x14ac:dyDescent="0.25">
      <c r="A32" s="2"/>
      <c r="B32" s="3"/>
      <c r="C32" s="3"/>
      <c r="D32" s="3"/>
    </row>
    <row r="33" spans="1:7" x14ac:dyDescent="0.25">
      <c r="A33" s="50" t="s">
        <v>31</v>
      </c>
      <c r="B33" s="41">
        <f>SUM(B34:B35)</f>
        <v>19450</v>
      </c>
      <c r="C33" s="4"/>
      <c r="D33" s="4"/>
    </row>
    <row r="34" spans="1:7" x14ac:dyDescent="0.25">
      <c r="A34" s="12" t="s">
        <v>32</v>
      </c>
      <c r="B34" s="9">
        <v>11650</v>
      </c>
      <c r="C34" s="3"/>
      <c r="D34" s="3"/>
    </row>
    <row r="35" spans="1:7" x14ac:dyDescent="0.25">
      <c r="A35" s="12" t="s">
        <v>33</v>
      </c>
      <c r="B35" s="9">
        <v>7800</v>
      </c>
      <c r="C35" s="5"/>
      <c r="D35" s="5"/>
    </row>
    <row r="36" spans="1:7" x14ac:dyDescent="0.25">
      <c r="A36" s="42" t="s">
        <v>34</v>
      </c>
      <c r="B36" s="43">
        <f>B33+B19+B14+B3</f>
        <v>636981.47</v>
      </c>
      <c r="C36" s="5"/>
      <c r="D36" s="1"/>
    </row>
    <row r="37" spans="1:7" x14ac:dyDescent="0.25">
      <c r="A37" s="7"/>
      <c r="B37" s="30" t="s">
        <v>48</v>
      </c>
      <c r="C37" s="31" t="s">
        <v>37</v>
      </c>
      <c r="D37" s="1"/>
    </row>
    <row r="38" spans="1:7" x14ac:dyDescent="0.25">
      <c r="B38" s="8">
        <f>B36/2</f>
        <v>318490.73499999999</v>
      </c>
      <c r="C38" s="8">
        <f>B38</f>
        <v>318490.73499999999</v>
      </c>
      <c r="D38" s="1"/>
      <c r="F38" s="1"/>
    </row>
    <row r="39" spans="1:7" x14ac:dyDescent="0.25">
      <c r="B39" s="1"/>
      <c r="C39" s="1"/>
      <c r="D39" s="1"/>
    </row>
    <row r="40" spans="1:7" x14ac:dyDescent="0.25">
      <c r="A40" s="32" t="s">
        <v>43</v>
      </c>
      <c r="B40" s="13">
        <f>B31+B35+B34+B30+B29+B27+B25+B24+B26+B17+B16+B33</f>
        <v>315212</v>
      </c>
      <c r="C40" s="14" t="s">
        <v>41</v>
      </c>
      <c r="D40" s="15"/>
      <c r="E40" s="1"/>
      <c r="F40" s="1"/>
    </row>
    <row r="41" spans="1:7" x14ac:dyDescent="0.25">
      <c r="A41" s="33" t="s">
        <v>44</v>
      </c>
      <c r="B41" s="16">
        <f>B28+B23+B22+B21+B9+B8+B7+B6+B5</f>
        <v>307096.44999999995</v>
      </c>
      <c r="C41" s="17" t="s">
        <v>38</v>
      </c>
      <c r="D41" s="18"/>
      <c r="F41" s="1"/>
    </row>
    <row r="42" spans="1:7" x14ac:dyDescent="0.25">
      <c r="A42" s="19"/>
      <c r="B42" s="20"/>
      <c r="C42" s="21" t="s">
        <v>42</v>
      </c>
      <c r="D42" s="22"/>
    </row>
    <row r="44" spans="1:7" x14ac:dyDescent="0.25">
      <c r="B44" s="1"/>
    </row>
    <row r="45" spans="1:7" x14ac:dyDescent="0.25">
      <c r="A45" s="56" t="s">
        <v>64</v>
      </c>
      <c r="B45" s="46"/>
      <c r="C45" s="46"/>
    </row>
    <row r="46" spans="1:7" x14ac:dyDescent="0.25">
      <c r="A46" s="47" t="s">
        <v>66</v>
      </c>
      <c r="B46" s="5">
        <f>B33</f>
        <v>19450</v>
      </c>
      <c r="C46" s="47"/>
    </row>
    <row r="47" spans="1:7" x14ac:dyDescent="0.25">
      <c r="A47" s="47" t="s">
        <v>65</v>
      </c>
      <c r="B47" s="5">
        <f>B4</f>
        <v>3589.4700000000003</v>
      </c>
      <c r="C47" s="47"/>
    </row>
    <row r="48" spans="1:7" x14ac:dyDescent="0.25">
      <c r="A48" s="47" t="s">
        <v>67</v>
      </c>
      <c r="B48" s="5">
        <f>B31</f>
        <v>10000</v>
      </c>
      <c r="C48" s="47"/>
      <c r="G48" s="1"/>
    </row>
    <row r="49" spans="1:6" x14ac:dyDescent="0.25">
      <c r="A49" s="47" t="s">
        <v>68</v>
      </c>
      <c r="B49" s="5">
        <f>B27</f>
        <v>37300</v>
      </c>
      <c r="C49" s="47"/>
    </row>
    <row r="50" spans="1:6" x14ac:dyDescent="0.25">
      <c r="A50" s="47" t="s">
        <v>69</v>
      </c>
      <c r="B50" s="5">
        <f>B29</f>
        <v>5300</v>
      </c>
      <c r="C50" s="47"/>
    </row>
    <row r="51" spans="1:6" x14ac:dyDescent="0.25">
      <c r="A51" s="47" t="s">
        <v>70</v>
      </c>
      <c r="B51" s="5">
        <f>B30</f>
        <v>13000</v>
      </c>
      <c r="C51" s="47"/>
    </row>
    <row r="52" spans="1:6" x14ac:dyDescent="0.25">
      <c r="A52" s="47" t="s">
        <v>71</v>
      </c>
      <c r="B52" s="5">
        <f>B14</f>
        <v>110200</v>
      </c>
      <c r="C52" s="47"/>
    </row>
    <row r="53" spans="1:6" x14ac:dyDescent="0.25">
      <c r="A53" s="47" t="s">
        <v>81</v>
      </c>
      <c r="B53" s="48">
        <f>B46+B47+B48+B49+B50+B51+B52</f>
        <v>198839.47</v>
      </c>
      <c r="C53" s="47"/>
    </row>
    <row r="54" spans="1:6" x14ac:dyDescent="0.25">
      <c r="A54" s="47" t="s">
        <v>79</v>
      </c>
      <c r="B54" s="5">
        <f>B24+B25+B26</f>
        <v>100512</v>
      </c>
      <c r="C54" s="47"/>
    </row>
    <row r="56" spans="1:6" x14ac:dyDescent="0.25">
      <c r="A56" s="54" t="s">
        <v>75</v>
      </c>
      <c r="B56" s="51"/>
      <c r="C56" s="51"/>
      <c r="D56" s="52"/>
    </row>
    <row r="57" spans="1:6" x14ac:dyDescent="0.25">
      <c r="A57" t="s">
        <v>72</v>
      </c>
      <c r="B57" s="1">
        <f>B28</f>
        <v>130000</v>
      </c>
    </row>
    <row r="58" spans="1:6" x14ac:dyDescent="0.25">
      <c r="A58" t="s">
        <v>73</v>
      </c>
      <c r="B58" s="1">
        <f>B23</f>
        <v>21500</v>
      </c>
    </row>
    <row r="59" spans="1:6" x14ac:dyDescent="0.25">
      <c r="A59" t="s">
        <v>77</v>
      </c>
      <c r="B59" s="1">
        <v>19130</v>
      </c>
    </row>
    <row r="60" spans="1:6" x14ac:dyDescent="0.25">
      <c r="A60" s="55"/>
      <c r="B60" s="45">
        <f>SUM(B57:B59)</f>
        <v>170630</v>
      </c>
      <c r="C60" s="53"/>
      <c r="F60" s="1"/>
    </row>
    <row r="61" spans="1:6" x14ac:dyDescent="0.25">
      <c r="A61" s="54" t="s">
        <v>76</v>
      </c>
      <c r="B61" s="52"/>
      <c r="C61" s="52"/>
      <c r="D61" s="52"/>
      <c r="F61" s="1"/>
    </row>
    <row r="62" spans="1:6" x14ac:dyDescent="0.25">
      <c r="A62" s="53" t="s">
        <v>8</v>
      </c>
      <c r="B62" s="1">
        <f>B20</f>
        <v>112000</v>
      </c>
    </row>
    <row r="63" spans="1:6" x14ac:dyDescent="0.25">
      <c r="A63" s="53" t="s">
        <v>74</v>
      </c>
      <c r="B63" s="1">
        <f>B21</f>
        <v>55000</v>
      </c>
    </row>
    <row r="64" spans="1:6" x14ac:dyDescent="0.25">
      <c r="B64" s="45">
        <f>SUM(B62:B63)</f>
        <v>167000</v>
      </c>
    </row>
  </sheetData>
  <mergeCells count="2">
    <mergeCell ref="A1:D1"/>
    <mergeCell ref="C2:D2"/>
  </mergeCells>
  <pageMargins left="0.51181102362204722" right="0.51181102362204722" top="0.78740157480314965" bottom="0.7874015748031496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E21" sqref="D21:E21"/>
    </sheetView>
  </sheetViews>
  <sheetFormatPr defaultRowHeight="15" x14ac:dyDescent="0.25"/>
  <cols>
    <col min="1" max="1" width="29.85546875" customWidth="1"/>
    <col min="2" max="2" width="14.28515625" style="6" bestFit="1" customWidth="1"/>
  </cols>
  <sheetData>
    <row r="1" spans="1:2" x14ac:dyDescent="0.25">
      <c r="A1" t="s">
        <v>1</v>
      </c>
    </row>
    <row r="2" spans="1:2" x14ac:dyDescent="0.25">
      <c r="A2" t="s">
        <v>2</v>
      </c>
      <c r="B2" s="6">
        <v>94000</v>
      </c>
    </row>
    <row r="3" spans="1:2" x14ac:dyDescent="0.25">
      <c r="A3" t="s">
        <v>3</v>
      </c>
      <c r="B3" s="6">
        <v>60000</v>
      </c>
    </row>
    <row r="4" spans="1:2" x14ac:dyDescent="0.25">
      <c r="A4" t="s">
        <v>13</v>
      </c>
      <c r="B4" s="6">
        <v>4000</v>
      </c>
    </row>
    <row r="6" spans="1:2" x14ac:dyDescent="0.25">
      <c r="B6" s="6">
        <f>SUM(B2:B5)</f>
        <v>158000</v>
      </c>
    </row>
    <row r="8" spans="1:2" x14ac:dyDescent="0.25">
      <c r="A8" t="s">
        <v>4</v>
      </c>
    </row>
    <row r="9" spans="1:2" x14ac:dyDescent="0.25">
      <c r="A9" t="s">
        <v>5</v>
      </c>
      <c r="B9" s="6">
        <v>78000</v>
      </c>
    </row>
    <row r="10" spans="1:2" x14ac:dyDescent="0.25">
      <c r="A10" t="s">
        <v>6</v>
      </c>
      <c r="B10" s="6">
        <v>35000</v>
      </c>
    </row>
    <row r="11" spans="1:2" x14ac:dyDescent="0.25">
      <c r="A11" t="s">
        <v>7</v>
      </c>
      <c r="B11" s="6">
        <v>40000</v>
      </c>
    </row>
    <row r="12" spans="1:2" x14ac:dyDescent="0.25">
      <c r="A12" t="s">
        <v>8</v>
      </c>
      <c r="B12" s="6">
        <v>100000</v>
      </c>
    </row>
    <row r="13" spans="1:2" x14ac:dyDescent="0.25">
      <c r="A13" t="s">
        <v>9</v>
      </c>
      <c r="B13" s="6">
        <v>47000</v>
      </c>
    </row>
    <row r="14" spans="1:2" x14ac:dyDescent="0.25">
      <c r="A14" t="s">
        <v>10</v>
      </c>
      <c r="B14" s="6">
        <v>30000</v>
      </c>
    </row>
    <row r="15" spans="1:2" x14ac:dyDescent="0.25">
      <c r="A15" t="s">
        <v>12</v>
      </c>
      <c r="B15" s="6">
        <v>50000</v>
      </c>
    </row>
    <row r="16" spans="1:2" x14ac:dyDescent="0.25">
      <c r="A16" t="s">
        <v>14</v>
      </c>
      <c r="B16" s="6">
        <v>75000</v>
      </c>
    </row>
    <row r="17" spans="1:2" x14ac:dyDescent="0.25">
      <c r="A17" t="s">
        <v>16</v>
      </c>
      <c r="B17" s="6">
        <v>50000</v>
      </c>
    </row>
    <row r="18" spans="1:2" x14ac:dyDescent="0.25">
      <c r="B18" s="6">
        <f>SUM(B9:B16)</f>
        <v>455000</v>
      </c>
    </row>
    <row r="19" spans="1:2" x14ac:dyDescent="0.25">
      <c r="B19" s="6">
        <v>0</v>
      </c>
    </row>
    <row r="20" spans="1:2" x14ac:dyDescent="0.25">
      <c r="A20" t="s">
        <v>11</v>
      </c>
      <c r="B20" s="6">
        <f>B6-B18</f>
        <v>-297000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RESULTADOS</vt:lpstr>
      <vt:lpstr>PATRIMONIO LIQUIDO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Uses</dc:creator>
  <cp:lastModifiedBy>User</cp:lastModifiedBy>
  <cp:lastPrinted>2019-08-13T13:57:51Z</cp:lastPrinted>
  <dcterms:created xsi:type="dcterms:W3CDTF">2019-07-17T00:03:38Z</dcterms:created>
  <dcterms:modified xsi:type="dcterms:W3CDTF">2019-08-16T17:58:25Z</dcterms:modified>
</cp:coreProperties>
</file>